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375" windowWidth="19875" windowHeight="8235"/>
  </bookViews>
  <sheets>
    <sheet name="INTRODUZIONE" sheetId="2" r:id="rId1"/>
    <sheet name="Simulatore Risultati" sheetId="1" r:id="rId2"/>
    <sheet name="Scenario 1 (Realista)" sheetId="6" r:id="rId3"/>
    <sheet name="Scenario 2 (Pessimista)" sheetId="12" r:id="rId4"/>
    <sheet name="Scenario 3 (Ottimista)" sheetId="9" r:id="rId5"/>
    <sheet name="Scenario 4 (Irrealista)" sheetId="8" r:id="rId6"/>
    <sheet name="Scenario 5 (wacc = 15%)" sheetId="11" r:id="rId7"/>
    <sheet name="Scenario REALE" sheetId="14" r:id="rId8"/>
    <sheet name="Analisi Grafica" sheetId="10" r:id="rId9"/>
  </sheets>
  <calcPr calcId="144525"/>
</workbook>
</file>

<file path=xl/calcChain.xml><?xml version="1.0" encoding="utf-8"?>
<calcChain xmlns="http://schemas.openxmlformats.org/spreadsheetml/2006/main">
  <c r="B8" i="14" l="1"/>
  <c r="B7" i="14"/>
  <c r="J12" i="14"/>
  <c r="B4" i="14"/>
  <c r="C15" i="14"/>
  <c r="F12" i="14" l="1"/>
  <c r="Y12" i="14"/>
  <c r="U12" i="14"/>
  <c r="Q12" i="14"/>
  <c r="M12" i="14"/>
  <c r="I12" i="14"/>
  <c r="E12" i="14"/>
  <c r="X12" i="14"/>
  <c r="T12" i="14"/>
  <c r="P12" i="14"/>
  <c r="L12" i="14"/>
  <c r="H12" i="14"/>
  <c r="C12" i="14"/>
  <c r="AA12" i="14"/>
  <c r="W12" i="14"/>
  <c r="S12" i="14"/>
  <c r="O12" i="14"/>
  <c r="K12" i="14"/>
  <c r="G12" i="14"/>
  <c r="D12" i="14"/>
  <c r="Z12" i="14"/>
  <c r="V12" i="14"/>
  <c r="R12" i="14"/>
  <c r="N12" i="14"/>
  <c r="C16" i="14"/>
  <c r="C17" i="14" s="1"/>
  <c r="C21" i="14" l="1"/>
  <c r="C18" i="14"/>
  <c r="D15" i="14"/>
  <c r="D16" i="14" s="1"/>
  <c r="D17" i="14" s="1"/>
  <c r="E15" i="14" l="1"/>
  <c r="E16" i="14" s="1"/>
  <c r="E17" i="14" s="1"/>
  <c r="D19" i="14"/>
  <c r="D21" i="14" s="1"/>
  <c r="D18" i="14"/>
  <c r="C15" i="12"/>
  <c r="C19" i="12" s="1"/>
  <c r="B3" i="12"/>
  <c r="C19" i="11"/>
  <c r="C15" i="11"/>
  <c r="C16" i="11" s="1"/>
  <c r="C17" i="11" s="1"/>
  <c r="B3" i="11"/>
  <c r="B3" i="8"/>
  <c r="B3" i="9"/>
  <c r="B3" i="1"/>
  <c r="F15" i="14" l="1"/>
  <c r="F16" i="14" s="1"/>
  <c r="F17" i="14" s="1"/>
  <c r="E19" i="14"/>
  <c r="E21" i="14" s="1"/>
  <c r="E18" i="14"/>
  <c r="C21" i="11"/>
  <c r="C25" i="11" s="1"/>
  <c r="D15" i="12"/>
  <c r="C16" i="12"/>
  <c r="C17" i="12" s="1"/>
  <c r="C21" i="12" s="1"/>
  <c r="C22" i="11"/>
  <c r="D15" i="11"/>
  <c r="B4" i="6"/>
  <c r="C15" i="6" s="1"/>
  <c r="B6" i="6"/>
  <c r="B7" i="6"/>
  <c r="B8" i="6"/>
  <c r="B9" i="6"/>
  <c r="B10" i="6"/>
  <c r="B11" i="6"/>
  <c r="B12" i="6"/>
  <c r="B3" i="6"/>
  <c r="C15" i="9"/>
  <c r="C19" i="9" s="1"/>
  <c r="C19" i="8"/>
  <c r="C15" i="8"/>
  <c r="C16" i="8" s="1"/>
  <c r="C17" i="8" s="1"/>
  <c r="C15" i="1"/>
  <c r="D15" i="1" l="1"/>
  <c r="C19" i="1"/>
  <c r="B5" i="10" s="1"/>
  <c r="G15" i="14"/>
  <c r="G16" i="14" s="1"/>
  <c r="G17" i="14" s="1"/>
  <c r="F19" i="14"/>
  <c r="F21" i="14" s="1"/>
  <c r="F18" i="14"/>
  <c r="C25" i="12"/>
  <c r="C22" i="12"/>
  <c r="D16" i="12"/>
  <c r="D17" i="12" s="1"/>
  <c r="E15" i="12"/>
  <c r="D19" i="12"/>
  <c r="D16" i="11"/>
  <c r="D17" i="11" s="1"/>
  <c r="E15" i="11"/>
  <c r="D19" i="11"/>
  <c r="D23" i="11"/>
  <c r="C21" i="8"/>
  <c r="C22" i="8" s="1"/>
  <c r="C19" i="6"/>
  <c r="D15" i="9"/>
  <c r="C16" i="9"/>
  <c r="C17" i="9" s="1"/>
  <c r="C21" i="9" s="1"/>
  <c r="D15" i="8"/>
  <c r="D15" i="6"/>
  <c r="C16" i="6"/>
  <c r="C17" i="6" s="1"/>
  <c r="C16" i="1"/>
  <c r="E15" i="1" l="1"/>
  <c r="D19" i="1"/>
  <c r="C5" i="10" s="1"/>
  <c r="G19" i="14"/>
  <c r="G21" i="14" s="1"/>
  <c r="G18" i="14"/>
  <c r="H15" i="14"/>
  <c r="H16" i="14" s="1"/>
  <c r="H17" i="14" s="1"/>
  <c r="D21" i="11"/>
  <c r="D25" i="11" s="1"/>
  <c r="C17" i="1"/>
  <c r="B4" i="10" s="1"/>
  <c r="B3" i="10"/>
  <c r="E16" i="12"/>
  <c r="E17" i="12" s="1"/>
  <c r="F15" i="12"/>
  <c r="E19" i="12"/>
  <c r="D21" i="12"/>
  <c r="D22" i="12" s="1"/>
  <c r="D23" i="12"/>
  <c r="E16" i="11"/>
  <c r="E17" i="11" s="1"/>
  <c r="E19" i="11"/>
  <c r="F15" i="11"/>
  <c r="C25" i="8"/>
  <c r="C21" i="6"/>
  <c r="C25" i="6" s="1"/>
  <c r="C25" i="9"/>
  <c r="C22" i="9"/>
  <c r="D16" i="9"/>
  <c r="D17" i="9" s="1"/>
  <c r="E15" i="9"/>
  <c r="D19" i="9"/>
  <c r="D16" i="8"/>
  <c r="D17" i="8" s="1"/>
  <c r="E15" i="8"/>
  <c r="D19" i="8"/>
  <c r="D23" i="8"/>
  <c r="D16" i="6"/>
  <c r="D17" i="6" s="1"/>
  <c r="D19" i="6"/>
  <c r="E15" i="6"/>
  <c r="D16" i="1"/>
  <c r="F15" i="1" l="1"/>
  <c r="E19" i="1"/>
  <c r="D5" i="10" s="1"/>
  <c r="I15" i="14"/>
  <c r="I16" i="14" s="1"/>
  <c r="I17" i="14" s="1"/>
  <c r="H19" i="14"/>
  <c r="H21" i="14" s="1"/>
  <c r="H18" i="14"/>
  <c r="D22" i="11"/>
  <c r="E23" i="11" s="1"/>
  <c r="D17" i="1"/>
  <c r="C4" i="10" s="1"/>
  <c r="C3" i="10"/>
  <c r="C21" i="1"/>
  <c r="C22" i="1" s="1"/>
  <c r="D23" i="1" s="1"/>
  <c r="E21" i="12"/>
  <c r="E22" i="12" s="1"/>
  <c r="D25" i="12"/>
  <c r="E23" i="12"/>
  <c r="F19" i="12"/>
  <c r="F16" i="12"/>
  <c r="F17" i="12" s="1"/>
  <c r="G15" i="12"/>
  <c r="E21" i="11"/>
  <c r="F19" i="11"/>
  <c r="F16" i="11"/>
  <c r="F17" i="11" s="1"/>
  <c r="G15" i="11"/>
  <c r="D21" i="8"/>
  <c r="D25" i="8" s="1"/>
  <c r="C22" i="6"/>
  <c r="D23" i="6" s="1"/>
  <c r="E16" i="9"/>
  <c r="E17" i="9" s="1"/>
  <c r="E19" i="9"/>
  <c r="F15" i="9"/>
  <c r="D21" i="9"/>
  <c r="D22" i="9" s="1"/>
  <c r="D23" i="9"/>
  <c r="D21" i="6"/>
  <c r="E19" i="8"/>
  <c r="E16" i="8"/>
  <c r="E17" i="8" s="1"/>
  <c r="F15" i="8"/>
  <c r="E16" i="6"/>
  <c r="E17" i="6" s="1"/>
  <c r="F15" i="6"/>
  <c r="E19" i="6"/>
  <c r="E16" i="1"/>
  <c r="D21" i="1" l="1"/>
  <c r="D22" i="1" s="1"/>
  <c r="G15" i="1"/>
  <c r="F19" i="1"/>
  <c r="E5" i="10" s="1"/>
  <c r="I19" i="14"/>
  <c r="I21" i="14" s="1"/>
  <c r="I18" i="14"/>
  <c r="J15" i="14"/>
  <c r="J16" i="14" s="1"/>
  <c r="J17" i="14" s="1"/>
  <c r="F21" i="11"/>
  <c r="C25" i="1"/>
  <c r="B6" i="10" s="1"/>
  <c r="B7" i="10" s="1"/>
  <c r="E17" i="1"/>
  <c r="D4" i="10" s="1"/>
  <c r="D3" i="10"/>
  <c r="D25" i="1"/>
  <c r="C6" i="10" s="1"/>
  <c r="F21" i="12"/>
  <c r="F22" i="12" s="1"/>
  <c r="F23" i="12"/>
  <c r="G19" i="12"/>
  <c r="G16" i="12"/>
  <c r="G17" i="12" s="1"/>
  <c r="H15" i="12"/>
  <c r="E25" i="12"/>
  <c r="E25" i="11"/>
  <c r="E22" i="11"/>
  <c r="G19" i="11"/>
  <c r="G16" i="11"/>
  <c r="G17" i="11" s="1"/>
  <c r="H15" i="11"/>
  <c r="D25" i="6"/>
  <c r="D22" i="8"/>
  <c r="E23" i="8" s="1"/>
  <c r="D22" i="6"/>
  <c r="E23" i="6" s="1"/>
  <c r="D25" i="9"/>
  <c r="F19" i="9"/>
  <c r="F16" i="9"/>
  <c r="F17" i="9" s="1"/>
  <c r="G15" i="9"/>
  <c r="E23" i="9"/>
  <c r="E21" i="9"/>
  <c r="E21" i="8"/>
  <c r="E22" i="8" s="1"/>
  <c r="F19" i="8"/>
  <c r="F16" i="8"/>
  <c r="F17" i="8" s="1"/>
  <c r="G15" i="8"/>
  <c r="F19" i="6"/>
  <c r="F16" i="6"/>
  <c r="F17" i="6" s="1"/>
  <c r="G15" i="6"/>
  <c r="E21" i="6"/>
  <c r="F16" i="1"/>
  <c r="E21" i="1" l="1"/>
  <c r="H15" i="1"/>
  <c r="G19" i="1"/>
  <c r="F5" i="10" s="1"/>
  <c r="K15" i="14"/>
  <c r="K16" i="14" s="1"/>
  <c r="K17" i="14" s="1"/>
  <c r="J19" i="14"/>
  <c r="J21" i="14" s="1"/>
  <c r="J18" i="14"/>
  <c r="C7" i="10"/>
  <c r="E23" i="1"/>
  <c r="F17" i="1"/>
  <c r="E4" i="10" s="1"/>
  <c r="E3" i="10"/>
  <c r="G21" i="12"/>
  <c r="G22" i="12" s="1"/>
  <c r="F25" i="12"/>
  <c r="G23" i="12"/>
  <c r="G25" i="12" s="1"/>
  <c r="H16" i="12"/>
  <c r="H17" i="12" s="1"/>
  <c r="I15" i="12"/>
  <c r="H19" i="12"/>
  <c r="G21" i="11"/>
  <c r="H16" i="11"/>
  <c r="H17" i="11" s="1"/>
  <c r="I15" i="11"/>
  <c r="H19" i="11"/>
  <c r="F23" i="11"/>
  <c r="F25" i="11" s="1"/>
  <c r="F22" i="11"/>
  <c r="F21" i="9"/>
  <c r="F21" i="6"/>
  <c r="E25" i="9"/>
  <c r="G19" i="9"/>
  <c r="G16" i="9"/>
  <c r="G17" i="9" s="1"/>
  <c r="H15" i="9"/>
  <c r="E22" i="9"/>
  <c r="E25" i="8"/>
  <c r="F21" i="8"/>
  <c r="F23" i="8"/>
  <c r="G19" i="8"/>
  <c r="G16" i="8"/>
  <c r="G17" i="8" s="1"/>
  <c r="H15" i="8"/>
  <c r="G19" i="6"/>
  <c r="G16" i="6"/>
  <c r="G17" i="6" s="1"/>
  <c r="H15" i="6"/>
  <c r="E25" i="6"/>
  <c r="E22" i="6"/>
  <c r="E22" i="1"/>
  <c r="G16" i="1"/>
  <c r="E25" i="1" l="1"/>
  <c r="D6" i="10" s="1"/>
  <c r="I15" i="1"/>
  <c r="H19" i="1"/>
  <c r="G5" i="10" s="1"/>
  <c r="K19" i="14"/>
  <c r="K21" i="14" s="1"/>
  <c r="K18" i="14"/>
  <c r="L15" i="14"/>
  <c r="L16" i="14" s="1"/>
  <c r="D7" i="10"/>
  <c r="F21" i="1"/>
  <c r="G17" i="1"/>
  <c r="F4" i="10" s="1"/>
  <c r="F3" i="10"/>
  <c r="H21" i="12"/>
  <c r="H23" i="12"/>
  <c r="I19" i="12"/>
  <c r="I16" i="12"/>
  <c r="I17" i="12" s="1"/>
  <c r="J15" i="12"/>
  <c r="I16" i="11"/>
  <c r="I17" i="11" s="1"/>
  <c r="I19" i="11"/>
  <c r="J15" i="11"/>
  <c r="G23" i="11"/>
  <c r="G25" i="11" s="1"/>
  <c r="G22" i="11"/>
  <c r="H21" i="11"/>
  <c r="G21" i="9"/>
  <c r="H16" i="9"/>
  <c r="H17" i="9" s="1"/>
  <c r="I15" i="9"/>
  <c r="H19" i="9"/>
  <c r="F23" i="9"/>
  <c r="F25" i="9" s="1"/>
  <c r="F22" i="9"/>
  <c r="F25" i="8"/>
  <c r="G21" i="8"/>
  <c r="F22" i="8"/>
  <c r="H16" i="8"/>
  <c r="H17" i="8" s="1"/>
  <c r="I15" i="8"/>
  <c r="H19" i="8"/>
  <c r="H16" i="6"/>
  <c r="H17" i="6" s="1"/>
  <c r="I15" i="6"/>
  <c r="H19" i="6"/>
  <c r="F23" i="6"/>
  <c r="F25" i="6" s="1"/>
  <c r="F22" i="6"/>
  <c r="G21" i="6"/>
  <c r="H16" i="1"/>
  <c r="G21" i="1" l="1"/>
  <c r="J15" i="1"/>
  <c r="I19" i="1"/>
  <c r="H5" i="10" s="1"/>
  <c r="M15" i="14"/>
  <c r="M16" i="14" s="1"/>
  <c r="L17" i="14"/>
  <c r="L18" i="14" s="1"/>
  <c r="L19" i="14"/>
  <c r="I21" i="11"/>
  <c r="F23" i="1"/>
  <c r="F25" i="1" s="1"/>
  <c r="E6" i="10" s="1"/>
  <c r="E7" i="10" s="1"/>
  <c r="F22" i="1"/>
  <c r="G22" i="1" s="1"/>
  <c r="H17" i="1"/>
  <c r="G4" i="10" s="1"/>
  <c r="G3" i="10"/>
  <c r="H25" i="12"/>
  <c r="H22" i="12"/>
  <c r="I23" i="12" s="1"/>
  <c r="J19" i="12"/>
  <c r="J16" i="12"/>
  <c r="J17" i="12" s="1"/>
  <c r="K15" i="12"/>
  <c r="I21" i="12"/>
  <c r="H23" i="11"/>
  <c r="H25" i="11" s="1"/>
  <c r="H22" i="11"/>
  <c r="J19" i="11"/>
  <c r="J16" i="11"/>
  <c r="J17" i="11" s="1"/>
  <c r="K15" i="11"/>
  <c r="H21" i="6"/>
  <c r="J15" i="9"/>
  <c r="I19" i="9"/>
  <c r="I16" i="9"/>
  <c r="I17" i="9" s="1"/>
  <c r="G23" i="9"/>
  <c r="G25" i="9" s="1"/>
  <c r="G22" i="9"/>
  <c r="H21" i="9"/>
  <c r="I16" i="8"/>
  <c r="I17" i="8" s="1"/>
  <c r="I19" i="8"/>
  <c r="J15" i="8"/>
  <c r="H21" i="8"/>
  <c r="G23" i="8"/>
  <c r="G25" i="8" s="1"/>
  <c r="G22" i="8"/>
  <c r="I16" i="6"/>
  <c r="I17" i="6" s="1"/>
  <c r="J15" i="6"/>
  <c r="I19" i="6"/>
  <c r="G23" i="6"/>
  <c r="G25" i="6" s="1"/>
  <c r="G22" i="6"/>
  <c r="G23" i="1"/>
  <c r="G25" i="1" s="1"/>
  <c r="F6" i="10" s="1"/>
  <c r="I16" i="1"/>
  <c r="K15" i="1" l="1"/>
  <c r="J19" i="1"/>
  <c r="I5" i="10" s="1"/>
  <c r="M17" i="14"/>
  <c r="M18" i="14" s="1"/>
  <c r="L21" i="14"/>
  <c r="M19" i="14"/>
  <c r="N15" i="14"/>
  <c r="N16" i="14" s="1"/>
  <c r="F7" i="10"/>
  <c r="I17" i="1"/>
  <c r="H4" i="10" s="1"/>
  <c r="H3" i="10"/>
  <c r="H21" i="1"/>
  <c r="K19" i="12"/>
  <c r="K16" i="12"/>
  <c r="K17" i="12" s="1"/>
  <c r="L15" i="12"/>
  <c r="J21" i="12"/>
  <c r="I25" i="12"/>
  <c r="I22" i="12"/>
  <c r="J21" i="11"/>
  <c r="K16" i="11"/>
  <c r="K17" i="11" s="1"/>
  <c r="L15" i="11"/>
  <c r="K19" i="11"/>
  <c r="I22" i="11"/>
  <c r="I23" i="11"/>
  <c r="I25" i="11" s="1"/>
  <c r="I21" i="8"/>
  <c r="I21" i="6"/>
  <c r="I21" i="9"/>
  <c r="H23" i="9"/>
  <c r="H25" i="9" s="1"/>
  <c r="H22" i="9"/>
  <c r="J19" i="9"/>
  <c r="J16" i="9"/>
  <c r="J17" i="9" s="1"/>
  <c r="K15" i="9"/>
  <c r="J19" i="8"/>
  <c r="J16" i="8"/>
  <c r="J17" i="8" s="1"/>
  <c r="K15" i="8"/>
  <c r="H23" i="8"/>
  <c r="H25" i="8" s="1"/>
  <c r="H22" i="8"/>
  <c r="J19" i="6"/>
  <c r="K15" i="6"/>
  <c r="J16" i="6"/>
  <c r="J17" i="6" s="1"/>
  <c r="H23" i="6"/>
  <c r="H25" i="6" s="1"/>
  <c r="H22" i="6"/>
  <c r="J16" i="1"/>
  <c r="L15" i="1" l="1"/>
  <c r="M15" i="1" s="1"/>
  <c r="N15" i="1" s="1"/>
  <c r="O15" i="1" s="1"/>
  <c r="P15" i="1" s="1"/>
  <c r="Q15" i="1" s="1"/>
  <c r="R15" i="1" s="1"/>
  <c r="S15" i="1" s="1"/>
  <c r="T15" i="1" s="1"/>
  <c r="U15" i="1" s="1"/>
  <c r="V15" i="1" s="1"/>
  <c r="W15" i="1" s="1"/>
  <c r="X15" i="1" s="1"/>
  <c r="Y15" i="1" s="1"/>
  <c r="Z15" i="1" s="1"/>
  <c r="AA15" i="1" s="1"/>
  <c r="K19" i="1"/>
  <c r="J5" i="10" s="1"/>
  <c r="N19" i="14"/>
  <c r="O15" i="14"/>
  <c r="O16" i="14" s="1"/>
  <c r="N17" i="14"/>
  <c r="M21" i="14"/>
  <c r="H23" i="1"/>
  <c r="H25" i="1" s="1"/>
  <c r="G6" i="10" s="1"/>
  <c r="G7" i="10" s="1"/>
  <c r="H22" i="1"/>
  <c r="I23" i="1" s="1"/>
  <c r="I21" i="1"/>
  <c r="J17" i="1"/>
  <c r="I4" i="10" s="1"/>
  <c r="I3" i="10"/>
  <c r="K21" i="12"/>
  <c r="J23" i="12"/>
  <c r="J25" i="12" s="1"/>
  <c r="J22" i="12"/>
  <c r="L16" i="12"/>
  <c r="L17" i="12" s="1"/>
  <c r="M15" i="12"/>
  <c r="L19" i="12"/>
  <c r="J23" i="11"/>
  <c r="J25" i="11" s="1"/>
  <c r="J22" i="11"/>
  <c r="L16" i="11"/>
  <c r="L17" i="11" s="1"/>
  <c r="M15" i="11"/>
  <c r="L19" i="11"/>
  <c r="K21" i="11"/>
  <c r="J21" i="6"/>
  <c r="I23" i="9"/>
  <c r="I25" i="9" s="1"/>
  <c r="I22" i="9"/>
  <c r="K19" i="9"/>
  <c r="K16" i="9"/>
  <c r="K17" i="9" s="1"/>
  <c r="L15" i="9"/>
  <c r="J21" i="9"/>
  <c r="K16" i="8"/>
  <c r="K17" i="8" s="1"/>
  <c r="L15" i="8"/>
  <c r="K19" i="8"/>
  <c r="J21" i="8"/>
  <c r="I22" i="8"/>
  <c r="I23" i="8"/>
  <c r="I25" i="8" s="1"/>
  <c r="I23" i="6"/>
  <c r="I25" i="6" s="1"/>
  <c r="I22" i="6"/>
  <c r="K19" i="6"/>
  <c r="K16" i="6"/>
  <c r="K17" i="6" s="1"/>
  <c r="L15" i="6"/>
  <c r="K16" i="1"/>
  <c r="N21" i="14" l="1"/>
  <c r="O17" i="14"/>
  <c r="P15" i="14"/>
  <c r="P16" i="14" s="1"/>
  <c r="N18" i="14"/>
  <c r="I25" i="1"/>
  <c r="H6" i="10" s="1"/>
  <c r="H7" i="10" s="1"/>
  <c r="I22" i="1"/>
  <c r="K17" i="1"/>
  <c r="J4" i="10" s="1"/>
  <c r="J3" i="10"/>
  <c r="J21" i="1"/>
  <c r="K23" i="12"/>
  <c r="K25" i="12" s="1"/>
  <c r="K22" i="12"/>
  <c r="M16" i="12"/>
  <c r="M17" i="12" s="1"/>
  <c r="M19" i="12"/>
  <c r="N15" i="12"/>
  <c r="L21" i="12"/>
  <c r="L21" i="11"/>
  <c r="K23" i="11"/>
  <c r="K25" i="11" s="1"/>
  <c r="K22" i="11"/>
  <c r="M16" i="11"/>
  <c r="M17" i="11" s="1"/>
  <c r="N15" i="11"/>
  <c r="M19" i="11"/>
  <c r="K21" i="9"/>
  <c r="J23" i="9"/>
  <c r="J25" i="9" s="1"/>
  <c r="J22" i="9"/>
  <c r="L16" i="9"/>
  <c r="L17" i="9" s="1"/>
  <c r="M15" i="9"/>
  <c r="L19" i="9"/>
  <c r="K21" i="6"/>
  <c r="J23" i="8"/>
  <c r="J25" i="8" s="1"/>
  <c r="J22" i="8"/>
  <c r="K21" i="8"/>
  <c r="L16" i="8"/>
  <c r="L17" i="8" s="1"/>
  <c r="M15" i="8"/>
  <c r="L19" i="8"/>
  <c r="L16" i="6"/>
  <c r="L17" i="6" s="1"/>
  <c r="M15" i="6"/>
  <c r="L19" i="6"/>
  <c r="J22" i="6"/>
  <c r="J23" i="6"/>
  <c r="J25" i="6" s="1"/>
  <c r="L19" i="1"/>
  <c r="K5" i="10" s="1"/>
  <c r="L16" i="1"/>
  <c r="Q15" i="14" l="1"/>
  <c r="Q16" i="14" s="1"/>
  <c r="O19" i="14"/>
  <c r="O21" i="14" s="1"/>
  <c r="O18" i="14"/>
  <c r="P17" i="14"/>
  <c r="J23" i="1"/>
  <c r="J25" i="1" s="1"/>
  <c r="I6" i="10" s="1"/>
  <c r="I7" i="10" s="1"/>
  <c r="K21" i="1"/>
  <c r="L17" i="1"/>
  <c r="K4" i="10" s="1"/>
  <c r="K3" i="10"/>
  <c r="J22" i="1"/>
  <c r="M21" i="12"/>
  <c r="L23" i="12"/>
  <c r="L25" i="12" s="1"/>
  <c r="L22" i="12"/>
  <c r="N19" i="12"/>
  <c r="N16" i="12"/>
  <c r="N17" i="12" s="1"/>
  <c r="O15" i="12"/>
  <c r="M21" i="11"/>
  <c r="L23" i="11"/>
  <c r="L25" i="11" s="1"/>
  <c r="L22" i="11"/>
  <c r="N19" i="11"/>
  <c r="N16" i="11"/>
  <c r="N17" i="11" s="1"/>
  <c r="O15" i="11"/>
  <c r="L21" i="6"/>
  <c r="L21" i="9"/>
  <c r="K23" i="9"/>
  <c r="K25" i="9" s="1"/>
  <c r="K22" i="9"/>
  <c r="M16" i="9"/>
  <c r="M17" i="9" s="1"/>
  <c r="M19" i="9"/>
  <c r="N15" i="9"/>
  <c r="L21" i="8"/>
  <c r="M19" i="8"/>
  <c r="M16" i="8"/>
  <c r="M17" i="8" s="1"/>
  <c r="N15" i="8"/>
  <c r="K23" i="8"/>
  <c r="K25" i="8" s="1"/>
  <c r="K22" i="8"/>
  <c r="K23" i="6"/>
  <c r="K25" i="6" s="1"/>
  <c r="K22" i="6"/>
  <c r="M16" i="6"/>
  <c r="M17" i="6" s="1"/>
  <c r="N15" i="6"/>
  <c r="M19" i="6"/>
  <c r="M19" i="1"/>
  <c r="L5" i="10" s="1"/>
  <c r="M16" i="1"/>
  <c r="L21" i="1" l="1"/>
  <c r="R15" i="14"/>
  <c r="R16" i="14" s="1"/>
  <c r="P19" i="14"/>
  <c r="P21" i="14" s="1"/>
  <c r="P18" i="14"/>
  <c r="Q17" i="14"/>
  <c r="K23" i="1"/>
  <c r="K25" i="1" s="1"/>
  <c r="J6" i="10" s="1"/>
  <c r="J7" i="10" s="1"/>
  <c r="K22" i="1"/>
  <c r="M17" i="1"/>
  <c r="L4" i="10" s="1"/>
  <c r="L3" i="10"/>
  <c r="N21" i="12"/>
  <c r="M23" i="12"/>
  <c r="M25" i="12" s="1"/>
  <c r="M22" i="12"/>
  <c r="O19" i="12"/>
  <c r="O16" i="12"/>
  <c r="O17" i="12" s="1"/>
  <c r="P15" i="12"/>
  <c r="N21" i="11"/>
  <c r="M23" i="11"/>
  <c r="M25" i="11" s="1"/>
  <c r="M22" i="11"/>
  <c r="O19" i="11"/>
  <c r="O16" i="11"/>
  <c r="O17" i="11" s="1"/>
  <c r="P15" i="11"/>
  <c r="M21" i="9"/>
  <c r="L23" i="9"/>
  <c r="L25" i="9" s="1"/>
  <c r="L22" i="9"/>
  <c r="N19" i="9"/>
  <c r="N16" i="9"/>
  <c r="N17" i="9" s="1"/>
  <c r="O15" i="9"/>
  <c r="M21" i="6"/>
  <c r="N19" i="8"/>
  <c r="N16" i="8"/>
  <c r="N17" i="8" s="1"/>
  <c r="O15" i="8"/>
  <c r="M21" i="8"/>
  <c r="L23" i="8"/>
  <c r="L25" i="8" s="1"/>
  <c r="L22" i="8"/>
  <c r="N19" i="6"/>
  <c r="N16" i="6"/>
  <c r="N17" i="6" s="1"/>
  <c r="O15" i="6"/>
  <c r="L23" i="6"/>
  <c r="L25" i="6" s="1"/>
  <c r="L22" i="6"/>
  <c r="M21" i="1"/>
  <c r="N19" i="1"/>
  <c r="M5" i="10" s="1"/>
  <c r="N16" i="1"/>
  <c r="L22" i="1" l="1"/>
  <c r="M23" i="1" s="1"/>
  <c r="M25" i="1" s="1"/>
  <c r="L6" i="10" s="1"/>
  <c r="L23" i="1"/>
  <c r="L25" i="1" s="1"/>
  <c r="K6" i="10" s="1"/>
  <c r="K7" i="10" s="1"/>
  <c r="O21" i="12"/>
  <c r="S15" i="14"/>
  <c r="S16" i="14" s="1"/>
  <c r="Q19" i="14"/>
  <c r="Q21" i="14" s="1"/>
  <c r="Q18" i="14"/>
  <c r="R17" i="14"/>
  <c r="N17" i="1"/>
  <c r="M4" i="10" s="1"/>
  <c r="M3" i="10"/>
  <c r="N23" i="12"/>
  <c r="N25" i="12" s="1"/>
  <c r="N22" i="12"/>
  <c r="Q15" i="12"/>
  <c r="P16" i="12"/>
  <c r="P17" i="12" s="1"/>
  <c r="P19" i="12"/>
  <c r="N23" i="11"/>
  <c r="N25" i="11" s="1"/>
  <c r="N22" i="11"/>
  <c r="P16" i="11"/>
  <c r="P17" i="11" s="1"/>
  <c r="Q15" i="11"/>
  <c r="P19" i="11"/>
  <c r="O21" i="11"/>
  <c r="N21" i="6"/>
  <c r="N21" i="9"/>
  <c r="M23" i="9"/>
  <c r="M25" i="9" s="1"/>
  <c r="M22" i="9"/>
  <c r="O19" i="9"/>
  <c r="O16" i="9"/>
  <c r="O17" i="9" s="1"/>
  <c r="P15" i="9"/>
  <c r="O16" i="8"/>
  <c r="O17" i="8" s="1"/>
  <c r="P15" i="8"/>
  <c r="O19" i="8"/>
  <c r="M23" i="8"/>
  <c r="M25" i="8" s="1"/>
  <c r="M22" i="8"/>
  <c r="N21" i="8"/>
  <c r="O19" i="6"/>
  <c r="O16" i="6"/>
  <c r="O17" i="6" s="1"/>
  <c r="P15" i="6"/>
  <c r="M23" i="6"/>
  <c r="M25" i="6" s="1"/>
  <c r="M22" i="6"/>
  <c r="N21" i="1"/>
  <c r="O19" i="1"/>
  <c r="N5" i="10" s="1"/>
  <c r="O16" i="1"/>
  <c r="M22" i="1" l="1"/>
  <c r="N23" i="1" s="1"/>
  <c r="N25" i="1" s="1"/>
  <c r="M6" i="10" s="1"/>
  <c r="L7" i="10"/>
  <c r="T15" i="14"/>
  <c r="T16" i="14" s="1"/>
  <c r="R19" i="14"/>
  <c r="R21" i="14" s="1"/>
  <c r="R18" i="14"/>
  <c r="S17" i="14"/>
  <c r="O17" i="1"/>
  <c r="N4" i="10" s="1"/>
  <c r="N3" i="10"/>
  <c r="R15" i="12"/>
  <c r="Q19" i="12"/>
  <c r="Q16" i="12"/>
  <c r="Q17" i="12" s="1"/>
  <c r="O23" i="12"/>
  <c r="O25" i="12" s="1"/>
  <c r="O22" i="12"/>
  <c r="P21" i="12"/>
  <c r="Q19" i="11"/>
  <c r="Q16" i="11"/>
  <c r="Q17" i="11" s="1"/>
  <c r="R15" i="11"/>
  <c r="P21" i="11"/>
  <c r="O23" i="11"/>
  <c r="O25" i="11" s="1"/>
  <c r="O22" i="11"/>
  <c r="N23" i="9"/>
  <c r="N25" i="9" s="1"/>
  <c r="N22" i="9"/>
  <c r="P16" i="9"/>
  <c r="P17" i="9" s="1"/>
  <c r="Q15" i="9"/>
  <c r="P19" i="9"/>
  <c r="O21" i="9"/>
  <c r="O21" i="6"/>
  <c r="O21" i="8"/>
  <c r="N23" i="8"/>
  <c r="N25" i="8" s="1"/>
  <c r="N22" i="8"/>
  <c r="P16" i="8"/>
  <c r="P17" i="8" s="1"/>
  <c r="Q15" i="8"/>
  <c r="P19" i="8"/>
  <c r="P16" i="6"/>
  <c r="P17" i="6" s="1"/>
  <c r="Q15" i="6"/>
  <c r="P19" i="6"/>
  <c r="N23" i="6"/>
  <c r="N25" i="6" s="1"/>
  <c r="N22" i="6"/>
  <c r="O21" i="1"/>
  <c r="P19" i="1"/>
  <c r="O5" i="10" s="1"/>
  <c r="P16" i="1"/>
  <c r="N22" i="1" l="1"/>
  <c r="O22" i="1" s="1"/>
  <c r="M7" i="10"/>
  <c r="T17" i="14"/>
  <c r="S19" i="14"/>
  <c r="S21" i="14" s="1"/>
  <c r="S18" i="14"/>
  <c r="U15" i="14"/>
  <c r="U16" i="14" s="1"/>
  <c r="P17" i="1"/>
  <c r="O4" i="10" s="1"/>
  <c r="O3" i="10"/>
  <c r="Q21" i="12"/>
  <c r="P23" i="12"/>
  <c r="P25" i="12" s="1"/>
  <c r="P22" i="12"/>
  <c r="R19" i="12"/>
  <c r="R16" i="12"/>
  <c r="R17" i="12" s="1"/>
  <c r="S15" i="12"/>
  <c r="P23" i="11"/>
  <c r="P25" i="11" s="1"/>
  <c r="P22" i="11"/>
  <c r="R19" i="11"/>
  <c r="R16" i="11"/>
  <c r="R17" i="11" s="1"/>
  <c r="S15" i="11"/>
  <c r="Q21" i="11"/>
  <c r="R15" i="9"/>
  <c r="Q19" i="9"/>
  <c r="Q16" i="9"/>
  <c r="Q17" i="9" s="1"/>
  <c r="P21" i="9"/>
  <c r="O23" i="9"/>
  <c r="O25" i="9" s="1"/>
  <c r="O22" i="9"/>
  <c r="P21" i="8"/>
  <c r="R15" i="8"/>
  <c r="Q19" i="8"/>
  <c r="Q16" i="8"/>
  <c r="Q17" i="8" s="1"/>
  <c r="O23" i="8"/>
  <c r="O25" i="8" s="1"/>
  <c r="O22" i="8"/>
  <c r="O23" i="6"/>
  <c r="O25" i="6" s="1"/>
  <c r="O22" i="6"/>
  <c r="Q16" i="6"/>
  <c r="Q17" i="6" s="1"/>
  <c r="R15" i="6"/>
  <c r="Q19" i="6"/>
  <c r="P21" i="6"/>
  <c r="O23" i="1"/>
  <c r="O25" i="1" s="1"/>
  <c r="N6" i="10" s="1"/>
  <c r="N7" i="10" s="1"/>
  <c r="Q19" i="1"/>
  <c r="P5" i="10" s="1"/>
  <c r="Q16" i="1"/>
  <c r="Q21" i="9" l="1"/>
  <c r="U17" i="14"/>
  <c r="T19" i="14"/>
  <c r="T21" i="14" s="1"/>
  <c r="T18" i="14"/>
  <c r="V15" i="14"/>
  <c r="V16" i="14" s="1"/>
  <c r="P21" i="1"/>
  <c r="Q17" i="1"/>
  <c r="P4" i="10" s="1"/>
  <c r="P3" i="10"/>
  <c r="R21" i="12"/>
  <c r="S19" i="12"/>
  <c r="S16" i="12"/>
  <c r="S17" i="12" s="1"/>
  <c r="T15" i="12"/>
  <c r="Q23" i="12"/>
  <c r="Q25" i="12" s="1"/>
  <c r="Q22" i="12"/>
  <c r="R21" i="11"/>
  <c r="S19" i="11"/>
  <c r="S16" i="11"/>
  <c r="S17" i="11" s="1"/>
  <c r="T15" i="11"/>
  <c r="Q23" i="11"/>
  <c r="Q25" i="11" s="1"/>
  <c r="Q22" i="11"/>
  <c r="R19" i="9"/>
  <c r="R16" i="9"/>
  <c r="R17" i="9" s="1"/>
  <c r="S15" i="9"/>
  <c r="P23" i="9"/>
  <c r="P25" i="9" s="1"/>
  <c r="P22" i="9"/>
  <c r="Q21" i="6"/>
  <c r="Q21" i="8"/>
  <c r="P23" i="8"/>
  <c r="P25" i="8" s="1"/>
  <c r="P22" i="8"/>
  <c r="R19" i="8"/>
  <c r="R16" i="8"/>
  <c r="R17" i="8" s="1"/>
  <c r="S15" i="8"/>
  <c r="R19" i="6"/>
  <c r="R16" i="6"/>
  <c r="R17" i="6" s="1"/>
  <c r="S15" i="6"/>
  <c r="P23" i="6"/>
  <c r="P25" i="6" s="1"/>
  <c r="P22" i="6"/>
  <c r="P22" i="1"/>
  <c r="Q21" i="1"/>
  <c r="P23" i="1"/>
  <c r="P25" i="1" s="1"/>
  <c r="O6" i="10" s="1"/>
  <c r="O7" i="10" s="1"/>
  <c r="R19" i="1"/>
  <c r="Q5" i="10" s="1"/>
  <c r="R16" i="1"/>
  <c r="V17" i="14" l="1"/>
  <c r="U19" i="14"/>
  <c r="U21" i="14" s="1"/>
  <c r="U18" i="14"/>
  <c r="W15" i="14"/>
  <c r="W16" i="14" s="1"/>
  <c r="S21" i="12"/>
  <c r="R17" i="1"/>
  <c r="Q4" i="10" s="1"/>
  <c r="Q3" i="10"/>
  <c r="T16" i="12"/>
  <c r="T17" i="12" s="1"/>
  <c r="U15" i="12"/>
  <c r="T19" i="12"/>
  <c r="R23" i="12"/>
  <c r="R25" i="12" s="1"/>
  <c r="R22" i="12"/>
  <c r="T16" i="11"/>
  <c r="T17" i="11" s="1"/>
  <c r="U15" i="11"/>
  <c r="T19" i="11"/>
  <c r="S21" i="11"/>
  <c r="R23" i="11"/>
  <c r="R25" i="11" s="1"/>
  <c r="R22" i="11"/>
  <c r="S19" i="9"/>
  <c r="S16" i="9"/>
  <c r="S17" i="9" s="1"/>
  <c r="T15" i="9"/>
  <c r="Q23" i="9"/>
  <c r="Q25" i="9" s="1"/>
  <c r="Q22" i="9"/>
  <c r="R21" i="9"/>
  <c r="R21" i="6"/>
  <c r="Q23" i="8"/>
  <c r="Q25" i="8" s="1"/>
  <c r="Q22" i="8"/>
  <c r="S19" i="8"/>
  <c r="S16" i="8"/>
  <c r="S17" i="8" s="1"/>
  <c r="T15" i="8"/>
  <c r="R21" i="8"/>
  <c r="Q23" i="6"/>
  <c r="Q25" i="6" s="1"/>
  <c r="Q22" i="6"/>
  <c r="S19" i="6"/>
  <c r="S16" i="6"/>
  <c r="S17" i="6" s="1"/>
  <c r="T15" i="6"/>
  <c r="Q22" i="1"/>
  <c r="Q23" i="1"/>
  <c r="Q25" i="1" s="1"/>
  <c r="P6" i="10" s="1"/>
  <c r="P7" i="10" s="1"/>
  <c r="S19" i="1"/>
  <c r="R5" i="10" s="1"/>
  <c r="S16" i="1"/>
  <c r="W17" i="14" l="1"/>
  <c r="X15" i="14"/>
  <c r="X16" i="14" s="1"/>
  <c r="V19" i="14"/>
  <c r="V21" i="14" s="1"/>
  <c r="V18" i="14"/>
  <c r="R21" i="1"/>
  <c r="R23" i="1" s="1"/>
  <c r="R25" i="1" s="1"/>
  <c r="Q6" i="10" s="1"/>
  <c r="Q7" i="10" s="1"/>
  <c r="S17" i="1"/>
  <c r="R4" i="10" s="1"/>
  <c r="R3" i="10"/>
  <c r="S23" i="12"/>
  <c r="S25" i="12" s="1"/>
  <c r="S22" i="12"/>
  <c r="U19" i="12"/>
  <c r="U16" i="12"/>
  <c r="U17" i="12" s="1"/>
  <c r="V15" i="12"/>
  <c r="T21" i="12"/>
  <c r="T21" i="11"/>
  <c r="S23" i="11"/>
  <c r="S25" i="11" s="1"/>
  <c r="S22" i="11"/>
  <c r="U16" i="11"/>
  <c r="U17" i="11" s="1"/>
  <c r="V15" i="11"/>
  <c r="U19" i="11"/>
  <c r="R23" i="9"/>
  <c r="R25" i="9" s="1"/>
  <c r="R22" i="9"/>
  <c r="T16" i="9"/>
  <c r="T17" i="9" s="1"/>
  <c r="U15" i="9"/>
  <c r="T19" i="9"/>
  <c r="S21" i="9"/>
  <c r="S21" i="8"/>
  <c r="R23" i="8"/>
  <c r="R25" i="8" s="1"/>
  <c r="R22" i="8"/>
  <c r="T16" i="8"/>
  <c r="T17" i="8" s="1"/>
  <c r="U15" i="8"/>
  <c r="T19" i="8"/>
  <c r="S21" i="6"/>
  <c r="R23" i="6"/>
  <c r="R25" i="6" s="1"/>
  <c r="R22" i="6"/>
  <c r="T16" i="6"/>
  <c r="T17" i="6" s="1"/>
  <c r="U15" i="6"/>
  <c r="T19" i="6"/>
  <c r="S21" i="1"/>
  <c r="T19" i="1"/>
  <c r="S5" i="10" s="1"/>
  <c r="T16" i="1"/>
  <c r="X17" i="14" l="1"/>
  <c r="W19" i="14"/>
  <c r="W21" i="14" s="1"/>
  <c r="W18" i="14"/>
  <c r="Y15" i="14"/>
  <c r="Y16" i="14" s="1"/>
  <c r="U21" i="11"/>
  <c r="R22" i="1"/>
  <c r="S22" i="1" s="1"/>
  <c r="T17" i="1"/>
  <c r="S4" i="10" s="1"/>
  <c r="S3" i="10"/>
  <c r="V19" i="12"/>
  <c r="V16" i="12"/>
  <c r="V17" i="12" s="1"/>
  <c r="W15" i="12"/>
  <c r="U21" i="12"/>
  <c r="T23" i="12"/>
  <c r="T25" i="12" s="1"/>
  <c r="T22" i="12"/>
  <c r="T23" i="11"/>
  <c r="T25" i="11" s="1"/>
  <c r="T22" i="11"/>
  <c r="V19" i="11"/>
  <c r="V16" i="11"/>
  <c r="V17" i="11" s="1"/>
  <c r="W15" i="11"/>
  <c r="U16" i="9"/>
  <c r="U17" i="9" s="1"/>
  <c r="U19" i="9"/>
  <c r="V15" i="9"/>
  <c r="T21" i="9"/>
  <c r="S23" i="9"/>
  <c r="S25" i="9" s="1"/>
  <c r="S22" i="9"/>
  <c r="S23" i="8"/>
  <c r="S25" i="8" s="1"/>
  <c r="S22" i="8"/>
  <c r="U16" i="8"/>
  <c r="U17" i="8" s="1"/>
  <c r="U19" i="8"/>
  <c r="V15" i="8"/>
  <c r="T21" i="8"/>
  <c r="T21" i="6"/>
  <c r="S23" i="6"/>
  <c r="S25" i="6" s="1"/>
  <c r="S22" i="6"/>
  <c r="U16" i="6"/>
  <c r="U17" i="6" s="1"/>
  <c r="V15" i="6"/>
  <c r="U19" i="6"/>
  <c r="S23" i="1"/>
  <c r="S25" i="1" s="1"/>
  <c r="R6" i="10" s="1"/>
  <c r="R7" i="10" s="1"/>
  <c r="U19" i="1"/>
  <c r="T5" i="10" s="1"/>
  <c r="U16" i="1"/>
  <c r="U21" i="8" l="1"/>
  <c r="Y17" i="14"/>
  <c r="Z15" i="14"/>
  <c r="Z16" i="14" s="1"/>
  <c r="X19" i="14"/>
  <c r="X21" i="14" s="1"/>
  <c r="X18" i="14"/>
  <c r="T21" i="1"/>
  <c r="U17" i="1"/>
  <c r="T4" i="10" s="1"/>
  <c r="T3" i="10"/>
  <c r="V21" i="12"/>
  <c r="U23" i="12"/>
  <c r="U25" i="12" s="1"/>
  <c r="U22" i="12"/>
  <c r="W19" i="12"/>
  <c r="W16" i="12"/>
  <c r="W17" i="12" s="1"/>
  <c r="X15" i="12"/>
  <c r="U22" i="11"/>
  <c r="U23" i="11"/>
  <c r="U25" i="11" s="1"/>
  <c r="W16" i="11"/>
  <c r="W17" i="11" s="1"/>
  <c r="X15" i="11"/>
  <c r="W19" i="11"/>
  <c r="V21" i="11"/>
  <c r="T23" i="1"/>
  <c r="T25" i="1" s="1"/>
  <c r="S6" i="10" s="1"/>
  <c r="S7" i="10" s="1"/>
  <c r="U21" i="9"/>
  <c r="T23" i="9"/>
  <c r="T25" i="9" s="1"/>
  <c r="T22" i="9"/>
  <c r="V19" i="9"/>
  <c r="V16" i="9"/>
  <c r="V17" i="9" s="1"/>
  <c r="W15" i="9"/>
  <c r="U21" i="6"/>
  <c r="V19" i="8"/>
  <c r="V16" i="8"/>
  <c r="V17" i="8" s="1"/>
  <c r="W15" i="8"/>
  <c r="T23" i="8"/>
  <c r="T25" i="8" s="1"/>
  <c r="T22" i="8"/>
  <c r="T23" i="6"/>
  <c r="T25" i="6" s="1"/>
  <c r="T22" i="6"/>
  <c r="V19" i="6"/>
  <c r="V16" i="6"/>
  <c r="V17" i="6" s="1"/>
  <c r="W15" i="6"/>
  <c r="T22" i="1"/>
  <c r="V19" i="1"/>
  <c r="U5" i="10" s="1"/>
  <c r="V16" i="1"/>
  <c r="U21" i="1" l="1"/>
  <c r="U22" i="1" s="1"/>
  <c r="Z17" i="14"/>
  <c r="Y19" i="14"/>
  <c r="Y21" i="14" s="1"/>
  <c r="Y18" i="14"/>
  <c r="AA15" i="14"/>
  <c r="AA16" i="14" s="1"/>
  <c r="V17" i="1"/>
  <c r="U4" i="10" s="1"/>
  <c r="U3" i="10"/>
  <c r="V23" i="12"/>
  <c r="V25" i="12" s="1"/>
  <c r="V22" i="12"/>
  <c r="Y15" i="12"/>
  <c r="X16" i="12"/>
  <c r="X17" i="12" s="1"/>
  <c r="X19" i="12"/>
  <c r="W21" i="12"/>
  <c r="V23" i="11"/>
  <c r="V25" i="11" s="1"/>
  <c r="V22" i="11"/>
  <c r="X16" i="11"/>
  <c r="X17" i="11" s="1"/>
  <c r="Y15" i="11"/>
  <c r="X19" i="11"/>
  <c r="W21" i="11"/>
  <c r="U23" i="9"/>
  <c r="U25" i="9" s="1"/>
  <c r="U22" i="9"/>
  <c r="W19" i="9"/>
  <c r="W16" i="9"/>
  <c r="W17" i="9" s="1"/>
  <c r="X15" i="9"/>
  <c r="V21" i="9"/>
  <c r="U23" i="8"/>
  <c r="U25" i="8" s="1"/>
  <c r="U22" i="8"/>
  <c r="W16" i="8"/>
  <c r="W17" i="8" s="1"/>
  <c r="X15" i="8"/>
  <c r="W19" i="8"/>
  <c r="V21" i="8"/>
  <c r="U23" i="6"/>
  <c r="U25" i="6" s="1"/>
  <c r="U22" i="6"/>
  <c r="W19" i="6"/>
  <c r="W16" i="6"/>
  <c r="W17" i="6" s="1"/>
  <c r="X15" i="6"/>
  <c r="V21" i="6"/>
  <c r="U23" i="1"/>
  <c r="U25" i="1" s="1"/>
  <c r="T6" i="10" s="1"/>
  <c r="T7" i="10" s="1"/>
  <c r="W19" i="1"/>
  <c r="V5" i="10" s="1"/>
  <c r="W16" i="1"/>
  <c r="AA17" i="14" l="1"/>
  <c r="Z19" i="14"/>
  <c r="Z21" i="14" s="1"/>
  <c r="Z18" i="14"/>
  <c r="V21" i="1"/>
  <c r="V23" i="1" s="1"/>
  <c r="V25" i="1" s="1"/>
  <c r="U6" i="10" s="1"/>
  <c r="U7" i="10" s="1"/>
  <c r="W17" i="1"/>
  <c r="V4" i="10" s="1"/>
  <c r="V3" i="10"/>
  <c r="X21" i="12"/>
  <c r="W23" i="12"/>
  <c r="W25" i="12" s="1"/>
  <c r="W22" i="12"/>
  <c r="Y16" i="12"/>
  <c r="Y17" i="12" s="1"/>
  <c r="Y19" i="12"/>
  <c r="Z15" i="12"/>
  <c r="Y16" i="11"/>
  <c r="Y17" i="11" s="1"/>
  <c r="Y19" i="11"/>
  <c r="Z15" i="11"/>
  <c r="X21" i="11"/>
  <c r="W23" i="11"/>
  <c r="W25" i="11" s="1"/>
  <c r="W22" i="11"/>
  <c r="W21" i="9"/>
  <c r="V23" i="9"/>
  <c r="V25" i="9" s="1"/>
  <c r="V22" i="9"/>
  <c r="X16" i="9"/>
  <c r="X17" i="9" s="1"/>
  <c r="Y15" i="9"/>
  <c r="X19" i="9"/>
  <c r="X16" i="8"/>
  <c r="X17" i="8" s="1"/>
  <c r="Y15" i="8"/>
  <c r="X19" i="8"/>
  <c r="W21" i="8"/>
  <c r="V23" i="8"/>
  <c r="V25" i="8" s="1"/>
  <c r="V22" i="8"/>
  <c r="W21" i="6"/>
  <c r="V23" i="6"/>
  <c r="V25" i="6" s="1"/>
  <c r="V22" i="6"/>
  <c r="X16" i="6"/>
  <c r="X17" i="6" s="1"/>
  <c r="Y15" i="6"/>
  <c r="X19" i="6"/>
  <c r="X19" i="1"/>
  <c r="W5" i="10" s="1"/>
  <c r="X16" i="1"/>
  <c r="V22" i="1" l="1"/>
  <c r="W21" i="1"/>
  <c r="W22" i="1" s="1"/>
  <c r="AA19" i="14"/>
  <c r="AA21" i="14" s="1"/>
  <c r="C23" i="14" s="1"/>
  <c r="AA18" i="14"/>
  <c r="X17" i="1"/>
  <c r="W4" i="10" s="1"/>
  <c r="W3" i="10"/>
  <c r="X23" i="12"/>
  <c r="X25" i="12" s="1"/>
  <c r="X22" i="12"/>
  <c r="Z19" i="12"/>
  <c r="Z16" i="12"/>
  <c r="Z17" i="12" s="1"/>
  <c r="AA15" i="12"/>
  <c r="Y21" i="12"/>
  <c r="Y21" i="11"/>
  <c r="X23" i="11"/>
  <c r="X25" i="11" s="1"/>
  <c r="X22" i="11"/>
  <c r="Z19" i="11"/>
  <c r="Z16" i="11"/>
  <c r="Z17" i="11" s="1"/>
  <c r="AA15" i="11"/>
  <c r="W23" i="9"/>
  <c r="W25" i="9" s="1"/>
  <c r="W22" i="9"/>
  <c r="Y16" i="9"/>
  <c r="Y17" i="9" s="1"/>
  <c r="Z15" i="9"/>
  <c r="Y19" i="9"/>
  <c r="X21" i="9"/>
  <c r="X21" i="8"/>
  <c r="W23" i="8"/>
  <c r="W25" i="8" s="1"/>
  <c r="W22" i="8"/>
  <c r="Y19" i="8"/>
  <c r="Y16" i="8"/>
  <c r="Y17" i="8" s="1"/>
  <c r="Z15" i="8"/>
  <c r="W23" i="6"/>
  <c r="W25" i="6" s="1"/>
  <c r="W22" i="6"/>
  <c r="Y16" i="6"/>
  <c r="Y17" i="6" s="1"/>
  <c r="Z15" i="6"/>
  <c r="Y19" i="6"/>
  <c r="X21" i="6"/>
  <c r="W23" i="1"/>
  <c r="W25" i="1" s="1"/>
  <c r="V6" i="10" s="1"/>
  <c r="V7" i="10" s="1"/>
  <c r="Y19" i="1"/>
  <c r="X5" i="10" s="1"/>
  <c r="Y16" i="1"/>
  <c r="X21" i="1" l="1"/>
  <c r="Y17" i="1"/>
  <c r="X4" i="10" s="1"/>
  <c r="X3" i="10"/>
  <c r="Z21" i="12"/>
  <c r="Y23" i="12"/>
  <c r="Y25" i="12" s="1"/>
  <c r="Y22" i="12"/>
  <c r="AA19" i="12"/>
  <c r="AA16" i="12"/>
  <c r="AA17" i="12" s="1"/>
  <c r="Y23" i="11"/>
  <c r="Y25" i="11" s="1"/>
  <c r="Y22" i="11"/>
  <c r="AA19" i="11"/>
  <c r="AA16" i="11"/>
  <c r="AA17" i="11" s="1"/>
  <c r="Z21" i="11"/>
  <c r="Y21" i="6"/>
  <c r="Y21" i="9"/>
  <c r="Z19" i="9"/>
  <c r="Z16" i="9"/>
  <c r="Z17" i="9" s="1"/>
  <c r="AA15" i="9"/>
  <c r="X23" i="9"/>
  <c r="X25" i="9" s="1"/>
  <c r="X22" i="9"/>
  <c r="X23" i="8"/>
  <c r="X25" i="8" s="1"/>
  <c r="X22" i="8"/>
  <c r="Z19" i="8"/>
  <c r="Z16" i="8"/>
  <c r="Z17" i="8" s="1"/>
  <c r="AA15" i="8"/>
  <c r="Y21" i="8"/>
  <c r="Z19" i="6"/>
  <c r="Z16" i="6"/>
  <c r="Z17" i="6" s="1"/>
  <c r="AA15" i="6"/>
  <c r="X23" i="6"/>
  <c r="X25" i="6" s="1"/>
  <c r="X22" i="6"/>
  <c r="X23" i="1"/>
  <c r="X25" i="1" s="1"/>
  <c r="W6" i="10" s="1"/>
  <c r="W7" i="10" s="1"/>
  <c r="X22" i="1"/>
  <c r="Y21" i="1"/>
  <c r="AA19" i="1"/>
  <c r="Z5" i="10" s="1"/>
  <c r="Z19" i="1"/>
  <c r="Y5" i="10" s="1"/>
  <c r="Z16" i="1"/>
  <c r="AA21" i="11" l="1"/>
  <c r="Z17" i="1"/>
  <c r="Y4" i="10" s="1"/>
  <c r="Y3" i="10"/>
  <c r="AA21" i="12"/>
  <c r="Z23" i="12"/>
  <c r="Z25" i="12" s="1"/>
  <c r="Z22" i="12"/>
  <c r="Z23" i="11"/>
  <c r="Z25" i="11" s="1"/>
  <c r="Z22" i="11"/>
  <c r="Y22" i="1"/>
  <c r="AA19" i="9"/>
  <c r="AA16" i="9"/>
  <c r="AA17" i="9" s="1"/>
  <c r="Y23" i="9"/>
  <c r="Y25" i="9" s="1"/>
  <c r="Y22" i="9"/>
  <c r="Z21" i="9"/>
  <c r="Z21" i="6"/>
  <c r="AA16" i="8"/>
  <c r="AA17" i="8" s="1"/>
  <c r="AA19" i="8"/>
  <c r="Z21" i="8"/>
  <c r="Y23" i="8"/>
  <c r="Y25" i="8" s="1"/>
  <c r="Y22" i="8"/>
  <c r="AA19" i="6"/>
  <c r="AA16" i="6"/>
  <c r="AA17" i="6" s="1"/>
  <c r="Y23" i="6"/>
  <c r="Y25" i="6" s="1"/>
  <c r="Y22" i="6"/>
  <c r="Y23" i="1"/>
  <c r="Y25" i="1" s="1"/>
  <c r="X6" i="10" s="1"/>
  <c r="X7" i="10" s="1"/>
  <c r="Z21" i="1"/>
  <c r="AA16" i="1"/>
  <c r="AA17" i="1" l="1"/>
  <c r="Z3" i="10"/>
  <c r="AA23" i="12"/>
  <c r="AA25" i="12" s="1"/>
  <c r="C27" i="12" s="1"/>
  <c r="AA22" i="12"/>
  <c r="AA23" i="11"/>
  <c r="AA25" i="11" s="1"/>
  <c r="C27" i="11" s="1"/>
  <c r="AA22" i="11"/>
  <c r="Z23" i="1"/>
  <c r="Z25" i="1" s="1"/>
  <c r="Y6" i="10" s="1"/>
  <c r="Y7" i="10" s="1"/>
  <c r="Z23" i="9"/>
  <c r="Z25" i="9" s="1"/>
  <c r="Z22" i="9"/>
  <c r="AA21" i="9"/>
  <c r="AA21" i="6"/>
  <c r="AA21" i="8"/>
  <c r="Z23" i="8"/>
  <c r="Z25" i="8" s="1"/>
  <c r="Z22" i="8"/>
  <c r="Z23" i="6"/>
  <c r="Z25" i="6" s="1"/>
  <c r="Z22" i="6"/>
  <c r="Z22" i="1"/>
  <c r="AA21" i="1" l="1"/>
  <c r="AA22" i="1" s="1"/>
  <c r="Z4" i="10"/>
  <c r="AA23" i="9"/>
  <c r="AA25" i="9" s="1"/>
  <c r="C27" i="9" s="1"/>
  <c r="AA22" i="9"/>
  <c r="AA23" i="8"/>
  <c r="AA25" i="8" s="1"/>
  <c r="C27" i="8" s="1"/>
  <c r="AA22" i="8"/>
  <c r="AA23" i="6"/>
  <c r="AA25" i="6" s="1"/>
  <c r="C27" i="6" s="1"/>
  <c r="AA22" i="6"/>
  <c r="AA23" i="1" l="1"/>
  <c r="AA25" i="1" s="1"/>
  <c r="C27" i="1" l="1"/>
  <c r="Z6" i="10"/>
  <c r="Z7" i="10" s="1"/>
</calcChain>
</file>

<file path=xl/comments1.xml><?xml version="1.0" encoding="utf-8"?>
<comments xmlns="http://schemas.openxmlformats.org/spreadsheetml/2006/main">
  <authors>
    <author>maurizio matteo decina</author>
  </authors>
  <commentList>
    <comment ref="B3" authorId="0">
      <text>
        <r>
          <rPr>
            <sz val="9"/>
            <color indexed="81"/>
            <rFont val="Tahoma"/>
            <family val="2"/>
          </rPr>
          <t xml:space="preserve">Indica il numero di abitazioni totali in Italia potenzialmente cablabili (numero molto incerto, si va dai 22 milioni di doppini ai 32 milioni di civici stimati da Infratel). In linea di massima il numero totale dovrebbe essere compreso tra 26 e 28 milioni. Da questo modello si escludono ovviamente le 9,6 milioni di abitazioni coperte dai fondi pubblici (Infratel)
</t>
        </r>
      </text>
    </comment>
    <comment ref="B4" authorId="0">
      <text>
        <r>
          <rPr>
            <sz val="9"/>
            <color indexed="81"/>
            <rFont val="Tahoma"/>
            <family val="2"/>
          </rPr>
          <t>Indicherebbe il numero attuale dei clienti attivi. Si intende come numero alla metà del periodo</t>
        </r>
      </text>
    </comment>
    <comment ref="B5" authorId="0">
      <text>
        <r>
          <rPr>
            <sz val="9"/>
            <color indexed="81"/>
            <rFont val="Tahoma"/>
            <family val="2"/>
          </rPr>
          <t xml:space="preserve">Indica il numero percentuale tendenziale di clienti alla fine della progressione. Il 100% equivale a dire che, con esclusione delle unità coperte dai bandi Infratel, tutte le altre saranno cablate da Open Fiber
</t>
        </r>
      </text>
    </comment>
    <comment ref="B6" authorId="0">
      <text>
        <r>
          <rPr>
            <sz val="9"/>
            <color indexed="81"/>
            <rFont val="Tahoma"/>
            <family val="2"/>
          </rPr>
          <t xml:space="preserve">Indica il tasso di incremento annuale dei nuovi clienti attivi. 100% significa che ogni anno i nuovi clienti addizionali raddoppiano
</t>
        </r>
      </text>
    </comment>
    <comment ref="B7" authorId="0">
      <text>
        <r>
          <rPr>
            <sz val="9"/>
            <color indexed="81"/>
            <rFont val="Tahoma"/>
            <family val="2"/>
          </rPr>
          <t xml:space="preserve">Indica la tariffa media per cliente attivo (ricavo unitario mensile), intesa come media ponderata dei vari tipi di accesso
</t>
        </r>
      </text>
    </comment>
    <comment ref="B8" authorId="0">
      <text>
        <r>
          <rPr>
            <sz val="9"/>
            <color indexed="81"/>
            <rFont val="Tahoma"/>
            <family val="2"/>
          </rPr>
          <t xml:space="preserve">Indica la percentuale di margine lordo (Ricavi - Costi operativi). Per costi operativi (Opex) si intendono tutti quei costi che esauriscono il proprio apporto  produttivo nel corso della gestione annuale (marketing, struttura, manutenzione rete, pubbllicità, personale...)
</t>
        </r>
      </text>
    </comment>
    <comment ref="B9" authorId="0">
      <text>
        <r>
          <rPr>
            <sz val="9"/>
            <color indexed="81"/>
            <rFont val="Tahoma"/>
            <family val="2"/>
          </rPr>
          <t xml:space="preserve">Indica l'investimento totale medio dell'infrastruttura per unità immobiliare passata
</t>
        </r>
      </text>
    </comment>
    <comment ref="B10" authorId="0">
      <text>
        <r>
          <rPr>
            <sz val="9"/>
            <color indexed="81"/>
            <rFont val="Tahoma"/>
            <family val="2"/>
          </rPr>
          <t xml:space="preserve">Indica tutti gli altri costi una tantum per attivare il servizio 
</t>
        </r>
      </text>
    </comment>
    <comment ref="B11" authorId="0">
      <text>
        <r>
          <rPr>
            <sz val="9"/>
            <color indexed="81"/>
            <rFont val="Tahoma"/>
            <family val="2"/>
          </rPr>
          <t xml:space="preserve">Le tasse vengono calcolate solamente dopo che tutti gli investimenti sono stati ripagati
</t>
        </r>
      </text>
    </comment>
    <comment ref="B12" authorId="0">
      <text>
        <r>
          <rPr>
            <sz val="9"/>
            <color indexed="81"/>
            <rFont val="Tahoma"/>
            <family val="2"/>
          </rPr>
          <t xml:space="preserve">Indica il tasso di attualizzazione dei flussi di cassa futuri.
Il tasso di attualizzazione prende in considerazione il concetto del costo opportunità del capitale investito </t>
        </r>
      </text>
    </comment>
  </commentList>
</comments>
</file>

<file path=xl/sharedStrings.xml><?xml version="1.0" encoding="utf-8"?>
<sst xmlns="http://schemas.openxmlformats.org/spreadsheetml/2006/main" count="335" uniqueCount="63">
  <si>
    <t>Ebitda margin</t>
  </si>
  <si>
    <t>WACC</t>
  </si>
  <si>
    <t>Flussi di cassa semplificati</t>
  </si>
  <si>
    <t>anno1</t>
  </si>
  <si>
    <t>anno2</t>
  </si>
  <si>
    <t>anno3</t>
  </si>
  <si>
    <t>anno4</t>
  </si>
  <si>
    <t>anno5</t>
  </si>
  <si>
    <t>anno6</t>
  </si>
  <si>
    <t>anno7</t>
  </si>
  <si>
    <t>anno8</t>
  </si>
  <si>
    <t>anno9</t>
  </si>
  <si>
    <t>anno10</t>
  </si>
  <si>
    <t>anno11</t>
  </si>
  <si>
    <t>anno12</t>
  </si>
  <si>
    <t>anno13</t>
  </si>
  <si>
    <t>anno14</t>
  </si>
  <si>
    <t>anno15</t>
  </si>
  <si>
    <t>anno16</t>
  </si>
  <si>
    <t>anno17</t>
  </si>
  <si>
    <t>anno18</t>
  </si>
  <si>
    <t>anno19</t>
  </si>
  <si>
    <t>anno20</t>
  </si>
  <si>
    <t>anno21</t>
  </si>
  <si>
    <t>anno22</t>
  </si>
  <si>
    <t>anno23</t>
  </si>
  <si>
    <t>anno24</t>
  </si>
  <si>
    <t>anno25</t>
  </si>
  <si>
    <t>Clienti attivi Open Fiber</t>
  </si>
  <si>
    <t>Fatturato</t>
  </si>
  <si>
    <t>Ebitda</t>
  </si>
  <si>
    <t>Capex totali</t>
  </si>
  <si>
    <t>Cash Flow</t>
  </si>
  <si>
    <t>Tasse</t>
  </si>
  <si>
    <t>Investimenti medi unitari rete</t>
  </si>
  <si>
    <t>Cash Flow cumulato</t>
  </si>
  <si>
    <t>Cash Flow netto</t>
  </si>
  <si>
    <t xml:space="preserve">Crescita addizionale annuale clienti attivi </t>
  </si>
  <si>
    <t>ARPU medio mensile</t>
  </si>
  <si>
    <t>Installazione e attivazione</t>
  </si>
  <si>
    <t xml:space="preserve">Universo di riferimento abitazioni </t>
  </si>
  <si>
    <t>Clienti attivi attuali Open Fiber</t>
  </si>
  <si>
    <t xml:space="preserve">Market share tendenziale Clienti Open Fiber </t>
  </si>
  <si>
    <t xml:space="preserve">Parametri chiave </t>
  </si>
  <si>
    <t>In questo scenario si vuole simulare il valore dei flussi di cassa considerando un altissimo tasso di remunerazione del capitale (nell'esempio pari al 15%). Questo scenario estremo indica il paradosso (flussi di cassa negativi, nulli o molto bassi) che si verrebbe a creare quando si considera un alto costo opportunità del capitale impiegato</t>
  </si>
  <si>
    <t>Ricavi</t>
  </si>
  <si>
    <t xml:space="preserve">Ebitda </t>
  </si>
  <si>
    <t>Capex</t>
  </si>
  <si>
    <t>Flussi di cassa</t>
  </si>
  <si>
    <t>Flussi di cassa cumulati</t>
  </si>
  <si>
    <t>Risultati Simulazione</t>
  </si>
  <si>
    <t>In questo scenario alcune variabili chiave appaiono pessimiste o quantomeno conservative, quali ad esempio un ebitda margin inferiore al 50% e dei costi di cablatura medi superiori a 400 euro</t>
  </si>
  <si>
    <t>In questo scenario alcune variabili chiave appaiono totalmente  irrealiste quali ad esempio un market share del 100% o un tasso esponenziale di crescita elevatissimo (clienti attivi addizionali decuplicati in due anni se si considera il tasso attuale di crescita dei clienti attivi)</t>
  </si>
  <si>
    <t>In questo scenario alcune variabili chiave appaiono molto ottimistiche, quali ad esempio un market share dell'75% con una velocissima crescita dei clienti attivi addizionali (decuplicati in tre anni e si considera il tasso attuale di crescita dei clienti attivi)</t>
  </si>
  <si>
    <t xml:space="preserve">NPV </t>
  </si>
  <si>
    <t>NPV</t>
  </si>
  <si>
    <t>Case passate</t>
  </si>
  <si>
    <t>Questo scenario si avvicina molto più alla realtà rispetto ai precedenti poiché non considera l'ottimizzaxione tra capex e ricavi. Per effetto del tasso di attualizzazione i capex pesano più dei ricavi futuri derivanti dalla lenta progressione della clientela attiva</t>
  </si>
  <si>
    <t>Modello simulatore semplificato dei flussi di cassa per l'identificazione del range di valori di Open Fiber</t>
  </si>
  <si>
    <t>Autore: Maurizio Matteo Dècina docente di Economia dell'ICT (Tor Vergata)</t>
  </si>
  <si>
    <r>
      <t xml:space="preserve">Questo </t>
    </r>
    <r>
      <rPr>
        <b/>
        <sz val="12"/>
        <color theme="1"/>
        <rFont val="Calibri"/>
        <family val="2"/>
        <scheme val="minor"/>
      </rPr>
      <t>modello semplificato a 10 variabili chiave è la sintesi di un modello più complesso in cui figurano più di 100 variabili chiave</t>
    </r>
    <r>
      <rPr>
        <sz val="12"/>
        <color theme="1"/>
        <rFont val="Calibri"/>
        <family val="2"/>
        <scheme val="minor"/>
      </rPr>
      <t xml:space="preserve"> per la stima dei flussi di cassa di Open Fiber. Il modello ha come obiettivo quello di simulare, a partire dalla determinazione delle variabili chiave, il valore attualizzato dei flussi di cassa (unico metodo possibile di stima del valore di una infrastruttura in fieri, poichè il metodo dei multipli è teoricamente ed accademicamente per definizione non adeguato a rappresentare il valore di un asset in assenza di un flusso attuale costante).  </t>
    </r>
    <r>
      <rPr>
        <b/>
        <sz val="12"/>
        <color theme="1"/>
        <rFont val="Calibri"/>
        <family val="2"/>
        <scheme val="minor"/>
      </rPr>
      <t>Ai valori del NPV (Valore attualizzato netto complessivo dei flussi di cassa), per ottenere il vaore di Open Fiber, va aggiunto il capitale proprio investito nell'attività produttiva (circa 1 miliardo)</t>
    </r>
    <r>
      <rPr>
        <sz val="12"/>
        <color theme="1"/>
        <rFont val="Calibri"/>
        <family val="2"/>
        <scheme val="minor"/>
      </rPr>
      <t xml:space="preserve">. L'orizzonte temporale considerato è il classico periodo di 25 anni senza terminal value (poichè in un orizzonte così lungo qualsiasi tipo di rendita perpetua successiva, di discutibile valenza, avrebbe un impatto minimo per via del tasso di attualizzazione). I risultati del modello semplificato sono identici a quelli del modello complesso, poichè le variabili chiave scelte si configurano come una sintesi di tutte le variabili analizzate. In questa sede però non si vuole arrivare a definire un possibile valore di Open Fiber in base a determinate variabili (poichè è il mercato che stabilisce il prezzo), ma semmai il contrario. Ovvero capire se alcuni valori siano possibili o realistici in base alla valutazione delle variabili che lo producono. Nel modello l'anno 1 è stato semplificato prendendo in considerazione i flussi realizzati dall'inizio dell'attività economica. Il modello è a disposizione di tutti (istituzioni comprese) per realizzare simulazioni. </t>
    </r>
    <r>
      <rPr>
        <b/>
        <sz val="12"/>
        <color theme="1"/>
        <rFont val="Calibri"/>
        <family val="2"/>
        <scheme val="minor"/>
      </rPr>
      <t>Da notare che il modello di simulazione non considera due effetti peggiorativi: la non ottimizzazione temporale degli investimenti rispetto alla progressione della clientela attiva (Investimenti anticipati e ricavi posticipati) e l'effetto "</t>
    </r>
    <r>
      <rPr>
        <b/>
        <i/>
        <sz val="12"/>
        <color theme="1"/>
        <rFont val="Calibri"/>
        <family val="2"/>
        <scheme val="minor"/>
      </rPr>
      <t>tappo 5G"</t>
    </r>
    <r>
      <rPr>
        <b/>
        <sz val="12"/>
        <color theme="1"/>
        <rFont val="Calibri"/>
        <family val="2"/>
        <scheme val="minor"/>
      </rPr>
      <t xml:space="preserve"> che potrebbe ridurre il mercato della rete fissa </t>
    </r>
  </si>
  <si>
    <t>In questo scenario le variabili chiave appaiono in linea con i principali dati di mercato emersi. Da ricordare che al risultato del NPV va aggiunto il capitale proprio investito</t>
  </si>
  <si>
    <t>Modificare i parametri per effettuare simulazioni</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</si>
</sst>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0.0%"/>
    <numFmt numFmtId="165" formatCode="_-* #,##0_-;\-* #,##0_-;_-* &quot;-&quot;??_-;_-@_-"/>
    <numFmt numFmtId="166" formatCode="_-* #,##0.0_-;\-* #,##0.0_-;_-* &quot;-&quot;??_-;_-@_-"/>
    <numFmt numFmtId="167" formatCode="&quot;€&quot;\ #,##0.0"/>
    <numFmt numFmtId="168" formatCode="&quot;€&quot;\ #,##0"/>
  </numFmts>
  <fonts count="1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9"/>
      <color indexed="81"/>
      <name val="Tahoma"/>
      <family val="2"/>
    </font>
    <font>
      <b/>
      <sz val="14"/>
      <color theme="0"/>
      <name val="Calibri"/>
      <family val="2"/>
      <scheme val="minor"/>
    </font>
    <font>
      <sz val="12"/>
      <color theme="1"/>
      <name val="Calibri"/>
      <family val="2"/>
      <scheme val="minor"/>
    </font>
    <font>
      <b/>
      <sz val="12"/>
      <color theme="1"/>
      <name val="Calibri"/>
      <family val="2"/>
      <scheme val="minor"/>
    </font>
    <font>
      <b/>
      <i/>
      <sz val="12"/>
      <color theme="1"/>
      <name val="Calibri"/>
      <family val="2"/>
      <scheme val="minor"/>
    </font>
    <font>
      <b/>
      <i/>
      <sz val="11"/>
      <color theme="1"/>
      <name val="Times New Roman"/>
      <family val="1"/>
    </font>
    <font>
      <b/>
      <i/>
      <sz val="11"/>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FFFF99"/>
        <bgColor indexed="64"/>
      </patternFill>
    </fill>
    <fill>
      <patternFill patternType="solid">
        <fgColor rgb="FFFFC000"/>
        <bgColor indexed="64"/>
      </patternFill>
    </fill>
    <fill>
      <patternFill patternType="solid">
        <fgColor rgb="FFFF6600"/>
        <bgColor indexed="64"/>
      </patternFill>
    </fill>
    <fill>
      <patternFill patternType="solid">
        <fgColor theme="9" tint="0.59999389629810485"/>
        <bgColor indexed="64"/>
      </patternFill>
    </fill>
    <fill>
      <patternFill patternType="solid">
        <fgColor theme="9" tint="0.39997558519241921"/>
        <bgColor indexed="64"/>
      </patternFill>
    </fill>
  </fills>
  <borders count="1">
    <border>
      <left/>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2">
    <xf numFmtId="0" fontId="0" fillId="0" borderId="0" xfId="0"/>
    <xf numFmtId="0" fontId="0" fillId="2" borderId="0" xfId="0" applyFill="1"/>
    <xf numFmtId="165" fontId="0" fillId="2" borderId="0" xfId="0" applyNumberFormat="1" applyFill="1"/>
    <xf numFmtId="0" fontId="0" fillId="4" borderId="0" xfId="0" applyFill="1"/>
    <xf numFmtId="0" fontId="3" fillId="4" borderId="0" xfId="0" applyFont="1" applyFill="1"/>
    <xf numFmtId="0" fontId="2" fillId="5" borderId="0" xfId="0" applyFont="1" applyFill="1" applyAlignment="1">
      <alignment horizontal="center"/>
    </xf>
    <xf numFmtId="0" fontId="2" fillId="3" borderId="0" xfId="0" applyFont="1" applyFill="1"/>
    <xf numFmtId="165" fontId="2" fillId="3" borderId="0" xfId="0" applyNumberFormat="1" applyFont="1" applyFill="1"/>
    <xf numFmtId="165" fontId="4" fillId="2" borderId="0" xfId="1" applyNumberFormat="1" applyFont="1" applyFill="1" applyAlignment="1">
      <alignment horizontal="right"/>
    </xf>
    <xf numFmtId="9" fontId="4" fillId="2" borderId="0" xfId="2" applyFont="1" applyFill="1" applyAlignment="1">
      <alignment horizontal="right"/>
    </xf>
    <xf numFmtId="9" fontId="4" fillId="2" borderId="0" xfId="0" applyNumberFormat="1" applyFont="1" applyFill="1" applyAlignment="1">
      <alignment horizontal="right"/>
    </xf>
    <xf numFmtId="168" fontId="4" fillId="2" borderId="0" xfId="0" applyNumberFormat="1" applyFont="1" applyFill="1" applyAlignment="1">
      <alignment horizontal="right"/>
    </xf>
    <xf numFmtId="164" fontId="4" fillId="2" borderId="0" xfId="0" applyNumberFormat="1" applyFont="1" applyFill="1" applyAlignment="1">
      <alignment horizontal="right"/>
    </xf>
    <xf numFmtId="167" fontId="4" fillId="2" borderId="0" xfId="0" applyNumberFormat="1" applyFont="1" applyFill="1" applyAlignment="1">
      <alignment horizontal="right"/>
    </xf>
    <xf numFmtId="166" fontId="4" fillId="2" borderId="0" xfId="1" applyNumberFormat="1" applyFont="1" applyFill="1" applyAlignment="1">
      <alignment horizontal="right"/>
    </xf>
    <xf numFmtId="0" fontId="2" fillId="5" borderId="0" xfId="0" applyFont="1" applyFill="1" applyAlignment="1">
      <alignment horizontal="center"/>
    </xf>
    <xf numFmtId="165" fontId="0" fillId="4" borderId="0" xfId="1" applyNumberFormat="1" applyFont="1" applyFill="1"/>
    <xf numFmtId="165" fontId="0" fillId="4" borderId="0" xfId="0" applyNumberFormat="1" applyFill="1"/>
    <xf numFmtId="0" fontId="2" fillId="5" borderId="0" xfId="0" applyFont="1" applyFill="1" applyAlignment="1">
      <alignment horizontal="center"/>
    </xf>
    <xf numFmtId="0" fontId="2" fillId="5" borderId="0" xfId="0" applyFont="1" applyFill="1" applyAlignment="1">
      <alignment horizontal="center"/>
    </xf>
    <xf numFmtId="165" fontId="4" fillId="7" borderId="0" xfId="1" applyNumberFormat="1" applyFont="1" applyFill="1" applyAlignment="1">
      <alignment horizontal="right"/>
    </xf>
    <xf numFmtId="9" fontId="4" fillId="7" borderId="0" xfId="2" applyFont="1" applyFill="1" applyAlignment="1">
      <alignment horizontal="right"/>
    </xf>
    <xf numFmtId="9" fontId="4" fillId="7" borderId="0" xfId="0" applyNumberFormat="1" applyFont="1" applyFill="1" applyAlignment="1">
      <alignment horizontal="right"/>
    </xf>
    <xf numFmtId="167" fontId="4" fillId="7" borderId="0" xfId="0" applyNumberFormat="1" applyFont="1" applyFill="1" applyAlignment="1">
      <alignment horizontal="right"/>
    </xf>
    <xf numFmtId="168" fontId="4" fillId="7" borderId="0" xfId="0" applyNumberFormat="1" applyFont="1" applyFill="1" applyAlignment="1">
      <alignment horizontal="right"/>
    </xf>
    <xf numFmtId="164" fontId="4" fillId="7" borderId="0" xfId="0" applyNumberFormat="1" applyFont="1" applyFill="1" applyAlignment="1">
      <alignment horizontal="right"/>
    </xf>
    <xf numFmtId="0" fontId="6" fillId="6" borderId="0" xfId="0" applyFont="1" applyFill="1" applyAlignment="1">
      <alignment horizontal="center" vertical="center" wrapText="1"/>
    </xf>
    <xf numFmtId="0" fontId="0" fillId="5" borderId="0" xfId="0" applyFill="1" applyAlignment="1">
      <alignment horizontal="center" vertical="center"/>
    </xf>
    <xf numFmtId="0" fontId="0" fillId="0" borderId="0" xfId="0" applyAlignment="1">
      <alignment horizontal="center" vertical="center"/>
    </xf>
    <xf numFmtId="0" fontId="7" fillId="2" borderId="0" xfId="0" applyNumberFormat="1" applyFont="1" applyFill="1" applyAlignment="1">
      <alignment horizontal="center" vertical="center" wrapText="1"/>
    </xf>
    <xf numFmtId="0" fontId="7" fillId="0" borderId="0" xfId="0" applyFont="1" applyAlignment="1">
      <alignment horizontal="center" vertical="center" wrapText="1"/>
    </xf>
    <xf numFmtId="0" fontId="2" fillId="6" borderId="0" xfId="0" applyFont="1" applyFill="1" applyAlignment="1">
      <alignment horizontal="center"/>
    </xf>
    <xf numFmtId="0" fontId="0" fillId="6" borderId="0" xfId="0" applyFill="1" applyAlignment="1">
      <alignment horizontal="center"/>
    </xf>
    <xf numFmtId="0" fontId="2" fillId="5" borderId="0" xfId="0" applyFont="1" applyFill="1" applyAlignment="1">
      <alignment horizontal="center"/>
    </xf>
    <xf numFmtId="0" fontId="0" fillId="5" borderId="0" xfId="0" applyFill="1" applyAlignment="1">
      <alignment horizontal="center"/>
    </xf>
    <xf numFmtId="0" fontId="10" fillId="2" borderId="0" xfId="0" applyFont="1" applyFill="1" applyAlignment="1">
      <alignment horizontal="center" vertical="center" wrapText="1"/>
    </xf>
    <xf numFmtId="0" fontId="0" fillId="8" borderId="0" xfId="0" applyFill="1"/>
    <xf numFmtId="9" fontId="4" fillId="8" borderId="0" xfId="0" applyNumberFormat="1" applyFont="1" applyFill="1" applyAlignment="1">
      <alignment horizontal="right"/>
    </xf>
    <xf numFmtId="168" fontId="4" fillId="8" borderId="0" xfId="0" applyNumberFormat="1" applyFont="1" applyFill="1" applyAlignment="1">
      <alignment horizontal="right"/>
    </xf>
    <xf numFmtId="9" fontId="4" fillId="8" borderId="0" xfId="2" applyFont="1" applyFill="1" applyAlignment="1">
      <alignment horizontal="right"/>
    </xf>
    <xf numFmtId="164" fontId="4" fillId="8" borderId="0" xfId="0" applyNumberFormat="1" applyFont="1" applyFill="1" applyAlignment="1">
      <alignment horizontal="right"/>
    </xf>
    <xf numFmtId="0" fontId="11" fillId="2" borderId="0" xfId="0" applyFont="1" applyFill="1" applyAlignment="1">
      <alignment horizontal="center" vertical="center" wrapText="1"/>
    </xf>
  </cellXfs>
  <cellStyles count="3">
    <cellStyle name="Migliaia" xfId="1" builtinId="3"/>
    <cellStyle name="Normale" xfId="0" builtinId="0"/>
    <cellStyle name="Percentuale" xfId="2" builtinId="5"/>
  </cellStyles>
  <dxfs count="0"/>
  <tableStyles count="0" defaultTableStyle="TableStyleMedium2" defaultPivotStyle="PivotStyleLight16"/>
  <colors>
    <mruColors>
      <color rgb="FFFF6600"/>
      <color rgb="FFFFCC66"/>
      <color rgb="FFFFFF99"/>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40"/>
    </mc:Choice>
    <mc:Fallback>
      <c:style val="40"/>
    </mc:Fallback>
  </mc:AlternateContent>
  <c:chart>
    <c:autoTitleDeleted val="0"/>
    <c:plotArea>
      <c:layout/>
      <c:barChart>
        <c:barDir val="col"/>
        <c:grouping val="clustered"/>
        <c:varyColors val="0"/>
        <c:ser>
          <c:idx val="3"/>
          <c:order val="0"/>
          <c:tx>
            <c:strRef>
              <c:f>'Analisi Grafica'!$A$6</c:f>
              <c:strCache>
                <c:ptCount val="1"/>
                <c:pt idx="0">
                  <c:v>Flussi di cassa</c:v>
                </c:pt>
              </c:strCache>
            </c:strRef>
          </c:tx>
          <c:invertIfNegative val="0"/>
          <c:cat>
            <c:strRef>
              <c:f>'Analisi Grafica'!$B$2:$Z$2</c:f>
              <c:strCache>
                <c:ptCount val="25"/>
                <c:pt idx="0">
                  <c:v>anno1</c:v>
                </c:pt>
                <c:pt idx="1">
                  <c:v>anno2</c:v>
                </c:pt>
                <c:pt idx="2">
                  <c:v>anno3</c:v>
                </c:pt>
                <c:pt idx="3">
                  <c:v>anno4</c:v>
                </c:pt>
                <c:pt idx="4">
                  <c:v>anno5</c:v>
                </c:pt>
                <c:pt idx="5">
                  <c:v>anno6</c:v>
                </c:pt>
                <c:pt idx="6">
                  <c:v>anno7</c:v>
                </c:pt>
                <c:pt idx="7">
                  <c:v>anno8</c:v>
                </c:pt>
                <c:pt idx="8">
                  <c:v>anno9</c:v>
                </c:pt>
                <c:pt idx="9">
                  <c:v>anno10</c:v>
                </c:pt>
                <c:pt idx="10">
                  <c:v>anno11</c:v>
                </c:pt>
                <c:pt idx="11">
                  <c:v>anno12</c:v>
                </c:pt>
                <c:pt idx="12">
                  <c:v>anno13</c:v>
                </c:pt>
                <c:pt idx="13">
                  <c:v>anno14</c:v>
                </c:pt>
                <c:pt idx="14">
                  <c:v>anno15</c:v>
                </c:pt>
                <c:pt idx="15">
                  <c:v>anno16</c:v>
                </c:pt>
                <c:pt idx="16">
                  <c:v>anno17</c:v>
                </c:pt>
                <c:pt idx="17">
                  <c:v>anno18</c:v>
                </c:pt>
                <c:pt idx="18">
                  <c:v>anno19</c:v>
                </c:pt>
                <c:pt idx="19">
                  <c:v>anno20</c:v>
                </c:pt>
                <c:pt idx="20">
                  <c:v>anno21</c:v>
                </c:pt>
                <c:pt idx="21">
                  <c:v>anno22</c:v>
                </c:pt>
                <c:pt idx="22">
                  <c:v>anno23</c:v>
                </c:pt>
                <c:pt idx="23">
                  <c:v>anno24</c:v>
                </c:pt>
                <c:pt idx="24">
                  <c:v>anno25</c:v>
                </c:pt>
              </c:strCache>
            </c:strRef>
          </c:cat>
          <c:val>
            <c:numRef>
              <c:f>'Analisi Grafica'!$B$6:$Z$6</c:f>
              <c:numCache>
                <c:formatCode>_-* #,##0_-;\-* #,##0_-;_-* "-"??_-;_-@_-</c:formatCode>
                <c:ptCount val="25"/>
                <c:pt idx="0">
                  <c:v>-283200000</c:v>
                </c:pt>
                <c:pt idx="1">
                  <c:v>-94800000</c:v>
                </c:pt>
                <c:pt idx="2">
                  <c:v>-142200000</c:v>
                </c:pt>
                <c:pt idx="3">
                  <c:v>-213300000</c:v>
                </c:pt>
                <c:pt idx="4">
                  <c:v>-319950000</c:v>
                </c:pt>
                <c:pt idx="5">
                  <c:v>-479925000</c:v>
                </c:pt>
                <c:pt idx="6">
                  <c:v>-719887500</c:v>
                </c:pt>
                <c:pt idx="7">
                  <c:v>-347493750</c:v>
                </c:pt>
                <c:pt idx="8">
                  <c:v>678600000</c:v>
                </c:pt>
                <c:pt idx="9">
                  <c:v>678600000</c:v>
                </c:pt>
                <c:pt idx="10">
                  <c:v>678600000</c:v>
                </c:pt>
                <c:pt idx="11">
                  <c:v>678600000</c:v>
                </c:pt>
                <c:pt idx="12">
                  <c:v>508950000</c:v>
                </c:pt>
                <c:pt idx="13">
                  <c:v>508950000</c:v>
                </c:pt>
                <c:pt idx="14">
                  <c:v>508950000</c:v>
                </c:pt>
                <c:pt idx="15">
                  <c:v>508950000</c:v>
                </c:pt>
                <c:pt idx="16">
                  <c:v>508950000</c:v>
                </c:pt>
                <c:pt idx="17">
                  <c:v>508950000</c:v>
                </c:pt>
                <c:pt idx="18">
                  <c:v>508950000</c:v>
                </c:pt>
                <c:pt idx="19">
                  <c:v>508950000</c:v>
                </c:pt>
                <c:pt idx="20">
                  <c:v>508950000</c:v>
                </c:pt>
                <c:pt idx="21">
                  <c:v>508950000</c:v>
                </c:pt>
                <c:pt idx="22">
                  <c:v>508950000</c:v>
                </c:pt>
                <c:pt idx="23">
                  <c:v>508950000</c:v>
                </c:pt>
                <c:pt idx="24">
                  <c:v>508950000</c:v>
                </c:pt>
              </c:numCache>
            </c:numRef>
          </c:val>
        </c:ser>
        <c:ser>
          <c:idx val="0"/>
          <c:order val="1"/>
          <c:tx>
            <c:strRef>
              <c:f>'Analisi Grafica'!$A$7</c:f>
              <c:strCache>
                <c:ptCount val="1"/>
                <c:pt idx="0">
                  <c:v>Flussi di cassa cumulati</c:v>
                </c:pt>
              </c:strCache>
            </c:strRef>
          </c:tx>
          <c:invertIfNegative val="0"/>
          <c:cat>
            <c:strRef>
              <c:f>'Analisi Grafica'!$B$2:$Z$2</c:f>
              <c:strCache>
                <c:ptCount val="25"/>
                <c:pt idx="0">
                  <c:v>anno1</c:v>
                </c:pt>
                <c:pt idx="1">
                  <c:v>anno2</c:v>
                </c:pt>
                <c:pt idx="2">
                  <c:v>anno3</c:v>
                </c:pt>
                <c:pt idx="3">
                  <c:v>anno4</c:v>
                </c:pt>
                <c:pt idx="4">
                  <c:v>anno5</c:v>
                </c:pt>
                <c:pt idx="5">
                  <c:v>anno6</c:v>
                </c:pt>
                <c:pt idx="6">
                  <c:v>anno7</c:v>
                </c:pt>
                <c:pt idx="7">
                  <c:v>anno8</c:v>
                </c:pt>
                <c:pt idx="8">
                  <c:v>anno9</c:v>
                </c:pt>
                <c:pt idx="9">
                  <c:v>anno10</c:v>
                </c:pt>
                <c:pt idx="10">
                  <c:v>anno11</c:v>
                </c:pt>
                <c:pt idx="11">
                  <c:v>anno12</c:v>
                </c:pt>
                <c:pt idx="12">
                  <c:v>anno13</c:v>
                </c:pt>
                <c:pt idx="13">
                  <c:v>anno14</c:v>
                </c:pt>
                <c:pt idx="14">
                  <c:v>anno15</c:v>
                </c:pt>
                <c:pt idx="15">
                  <c:v>anno16</c:v>
                </c:pt>
                <c:pt idx="16">
                  <c:v>anno17</c:v>
                </c:pt>
                <c:pt idx="17">
                  <c:v>anno18</c:v>
                </c:pt>
                <c:pt idx="18">
                  <c:v>anno19</c:v>
                </c:pt>
                <c:pt idx="19">
                  <c:v>anno20</c:v>
                </c:pt>
                <c:pt idx="20">
                  <c:v>anno21</c:v>
                </c:pt>
                <c:pt idx="21">
                  <c:v>anno22</c:v>
                </c:pt>
                <c:pt idx="22">
                  <c:v>anno23</c:v>
                </c:pt>
                <c:pt idx="23">
                  <c:v>anno24</c:v>
                </c:pt>
                <c:pt idx="24">
                  <c:v>anno25</c:v>
                </c:pt>
              </c:strCache>
            </c:strRef>
          </c:cat>
          <c:val>
            <c:numRef>
              <c:f>'Analisi Grafica'!$B$7:$Z$7</c:f>
              <c:numCache>
                <c:formatCode>_-* #,##0_-;\-* #,##0_-;_-* "-"??_-;_-@_-</c:formatCode>
                <c:ptCount val="25"/>
                <c:pt idx="0">
                  <c:v>-283200000</c:v>
                </c:pt>
                <c:pt idx="1">
                  <c:v>-378000000</c:v>
                </c:pt>
                <c:pt idx="2">
                  <c:v>-520200000</c:v>
                </c:pt>
                <c:pt idx="3">
                  <c:v>-733500000</c:v>
                </c:pt>
                <c:pt idx="4">
                  <c:v>-1053450000</c:v>
                </c:pt>
                <c:pt idx="5">
                  <c:v>-1533375000</c:v>
                </c:pt>
                <c:pt idx="6">
                  <c:v>-2253262500</c:v>
                </c:pt>
                <c:pt idx="7">
                  <c:v>-2600756250</c:v>
                </c:pt>
                <c:pt idx="8">
                  <c:v>-1922156250</c:v>
                </c:pt>
                <c:pt idx="9">
                  <c:v>-1243556250</c:v>
                </c:pt>
                <c:pt idx="10">
                  <c:v>-564956250</c:v>
                </c:pt>
                <c:pt idx="11">
                  <c:v>113643750</c:v>
                </c:pt>
                <c:pt idx="12">
                  <c:v>622593750</c:v>
                </c:pt>
                <c:pt idx="13">
                  <c:v>1131543750</c:v>
                </c:pt>
                <c:pt idx="14">
                  <c:v>1640493750</c:v>
                </c:pt>
                <c:pt idx="15">
                  <c:v>2149443750</c:v>
                </c:pt>
                <c:pt idx="16">
                  <c:v>2658393750</c:v>
                </c:pt>
                <c:pt idx="17">
                  <c:v>3167343750</c:v>
                </c:pt>
                <c:pt idx="18">
                  <c:v>3676293750</c:v>
                </c:pt>
                <c:pt idx="19">
                  <c:v>4185243750</c:v>
                </c:pt>
                <c:pt idx="20">
                  <c:v>4694193750</c:v>
                </c:pt>
                <c:pt idx="21">
                  <c:v>5203143750</c:v>
                </c:pt>
                <c:pt idx="22">
                  <c:v>5712093750</c:v>
                </c:pt>
                <c:pt idx="23">
                  <c:v>6221043750</c:v>
                </c:pt>
                <c:pt idx="24">
                  <c:v>6729993750</c:v>
                </c:pt>
              </c:numCache>
            </c:numRef>
          </c:val>
        </c:ser>
        <c:dLbls>
          <c:showLegendKey val="0"/>
          <c:showVal val="0"/>
          <c:showCatName val="0"/>
          <c:showSerName val="0"/>
          <c:showPercent val="0"/>
          <c:showBubbleSize val="0"/>
        </c:dLbls>
        <c:gapWidth val="12"/>
        <c:overlap val="-26"/>
        <c:axId val="114872320"/>
        <c:axId val="114873856"/>
      </c:barChart>
      <c:catAx>
        <c:axId val="114872320"/>
        <c:scaling>
          <c:orientation val="minMax"/>
        </c:scaling>
        <c:delete val="0"/>
        <c:axPos val="b"/>
        <c:majorTickMark val="out"/>
        <c:minorTickMark val="none"/>
        <c:tickLblPos val="nextTo"/>
        <c:crossAx val="114873856"/>
        <c:crosses val="autoZero"/>
        <c:auto val="1"/>
        <c:lblAlgn val="ctr"/>
        <c:lblOffset val="100"/>
        <c:noMultiLvlLbl val="0"/>
      </c:catAx>
      <c:valAx>
        <c:axId val="114873856"/>
        <c:scaling>
          <c:orientation val="minMax"/>
        </c:scaling>
        <c:delete val="0"/>
        <c:axPos val="l"/>
        <c:majorGridlines/>
        <c:numFmt formatCode="_-* #,##0_-;\-* #,##0_-;_-* &quot;-&quot;??_-;_-@_-" sourceLinked="1"/>
        <c:majorTickMark val="out"/>
        <c:minorTickMark val="none"/>
        <c:tickLblPos val="nextTo"/>
        <c:crossAx val="11487232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142875</xdr:colOff>
      <xdr:row>1</xdr:row>
      <xdr:rowOff>114300</xdr:rowOff>
    </xdr:from>
    <xdr:to>
      <xdr:col>2</xdr:col>
      <xdr:colOff>866775</xdr:colOff>
      <xdr:row>11</xdr:row>
      <xdr:rowOff>66675</xdr:rowOff>
    </xdr:to>
    <xdr:sp macro="" textlink="">
      <xdr:nvSpPr>
        <xdr:cNvPr id="2" name="Freccia a sinistra 1"/>
        <xdr:cNvSpPr/>
      </xdr:nvSpPr>
      <xdr:spPr>
        <a:xfrm>
          <a:off x="3600450" y="304800"/>
          <a:ext cx="723900" cy="1857375"/>
        </a:xfrm>
        <a:prstGeom prst="leftArrow">
          <a:avLst/>
        </a:prstGeom>
        <a:solidFill>
          <a:srgbClr val="FF6600"/>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it-IT"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264582</xdr:colOff>
      <xdr:row>9</xdr:row>
      <xdr:rowOff>41275</xdr:rowOff>
    </xdr:from>
    <xdr:to>
      <xdr:col>10</xdr:col>
      <xdr:colOff>709083</xdr:colOff>
      <xdr:row>29</xdr:row>
      <xdr:rowOff>74084</xdr:rowOff>
    </xdr:to>
    <xdr:graphicFrame macro="">
      <xdr:nvGraphicFramePr>
        <xdr:cNvPr id="6" name="Grafico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5:P23"/>
  <sheetViews>
    <sheetView showGridLines="0" showRowColHeaders="0" tabSelected="1" workbookViewId="0">
      <selection activeCell="D29" sqref="D29"/>
    </sheetView>
  </sheetViews>
  <sheetFormatPr defaultRowHeight="15" x14ac:dyDescent="0.25"/>
  <cols>
    <col min="1" max="16384" width="9.140625" style="3"/>
  </cols>
  <sheetData>
    <row r="5" spans="3:16" ht="35.25" customHeight="1" x14ac:dyDescent="0.25">
      <c r="C5" s="26" t="s">
        <v>58</v>
      </c>
      <c r="D5" s="26"/>
      <c r="E5" s="26"/>
      <c r="F5" s="26"/>
      <c r="G5" s="26"/>
      <c r="H5" s="26"/>
      <c r="I5" s="26"/>
      <c r="J5" s="26"/>
      <c r="K5" s="26"/>
      <c r="L5" s="26"/>
      <c r="M5" s="26"/>
      <c r="N5" s="26"/>
      <c r="O5" s="26"/>
      <c r="P5" s="26"/>
    </row>
    <row r="6" spans="3:16" x14ac:dyDescent="0.25">
      <c r="C6" s="29" t="s">
        <v>60</v>
      </c>
      <c r="D6" s="29"/>
      <c r="E6" s="29"/>
      <c r="F6" s="29"/>
      <c r="G6" s="29"/>
      <c r="H6" s="29"/>
      <c r="I6" s="29"/>
      <c r="J6" s="29"/>
      <c r="K6" s="29"/>
      <c r="L6" s="29"/>
      <c r="M6" s="29"/>
      <c r="N6" s="29"/>
      <c r="O6" s="29"/>
      <c r="P6" s="29"/>
    </row>
    <row r="7" spans="3:16" x14ac:dyDescent="0.25">
      <c r="C7" s="29"/>
      <c r="D7" s="29"/>
      <c r="E7" s="29"/>
      <c r="F7" s="29"/>
      <c r="G7" s="29"/>
      <c r="H7" s="29"/>
      <c r="I7" s="29"/>
      <c r="J7" s="29"/>
      <c r="K7" s="29"/>
      <c r="L7" s="29"/>
      <c r="M7" s="29"/>
      <c r="N7" s="29"/>
      <c r="O7" s="29"/>
      <c r="P7" s="29"/>
    </row>
    <row r="8" spans="3:16" x14ac:dyDescent="0.25">
      <c r="C8" s="29"/>
      <c r="D8" s="29"/>
      <c r="E8" s="29"/>
      <c r="F8" s="29"/>
      <c r="G8" s="29"/>
      <c r="H8" s="29"/>
      <c r="I8" s="29"/>
      <c r="J8" s="29"/>
      <c r="K8" s="29"/>
      <c r="L8" s="29"/>
      <c r="M8" s="29"/>
      <c r="N8" s="29"/>
      <c r="O8" s="29"/>
      <c r="P8" s="29"/>
    </row>
    <row r="9" spans="3:16" x14ac:dyDescent="0.25">
      <c r="C9" s="29"/>
      <c r="D9" s="29"/>
      <c r="E9" s="29"/>
      <c r="F9" s="29"/>
      <c r="G9" s="29"/>
      <c r="H9" s="29"/>
      <c r="I9" s="29"/>
      <c r="J9" s="29"/>
      <c r="K9" s="29"/>
      <c r="L9" s="29"/>
      <c r="M9" s="29"/>
      <c r="N9" s="29"/>
      <c r="O9" s="29"/>
      <c r="P9" s="29"/>
    </row>
    <row r="10" spans="3:16" x14ac:dyDescent="0.25">
      <c r="C10" s="29"/>
      <c r="D10" s="29"/>
      <c r="E10" s="29"/>
      <c r="F10" s="29"/>
      <c r="G10" s="29"/>
      <c r="H10" s="29"/>
      <c r="I10" s="29"/>
      <c r="J10" s="29"/>
      <c r="K10" s="29"/>
      <c r="L10" s="29"/>
      <c r="M10" s="29"/>
      <c r="N10" s="29"/>
      <c r="O10" s="29"/>
      <c r="P10" s="29"/>
    </row>
    <row r="11" spans="3:16" x14ac:dyDescent="0.25">
      <c r="C11" s="29"/>
      <c r="D11" s="29"/>
      <c r="E11" s="29"/>
      <c r="F11" s="29"/>
      <c r="G11" s="29"/>
      <c r="H11" s="29"/>
      <c r="I11" s="29"/>
      <c r="J11" s="29"/>
      <c r="K11" s="29"/>
      <c r="L11" s="29"/>
      <c r="M11" s="29"/>
      <c r="N11" s="29"/>
      <c r="O11" s="29"/>
      <c r="P11" s="29"/>
    </row>
    <row r="12" spans="3:16" x14ac:dyDescent="0.25">
      <c r="C12" s="29"/>
      <c r="D12" s="29"/>
      <c r="E12" s="29"/>
      <c r="F12" s="29"/>
      <c r="G12" s="29"/>
      <c r="H12" s="29"/>
      <c r="I12" s="29"/>
      <c r="J12" s="29"/>
      <c r="K12" s="29"/>
      <c r="L12" s="29"/>
      <c r="M12" s="29"/>
      <c r="N12" s="29"/>
      <c r="O12" s="29"/>
      <c r="P12" s="29"/>
    </row>
    <row r="13" spans="3:16" x14ac:dyDescent="0.25">
      <c r="C13" s="29"/>
      <c r="D13" s="29"/>
      <c r="E13" s="29"/>
      <c r="F13" s="29"/>
      <c r="G13" s="29"/>
      <c r="H13" s="29"/>
      <c r="I13" s="29"/>
      <c r="J13" s="29"/>
      <c r="K13" s="29"/>
      <c r="L13" s="29"/>
      <c r="M13" s="29"/>
      <c r="N13" s="29"/>
      <c r="O13" s="29"/>
      <c r="P13" s="29"/>
    </row>
    <row r="14" spans="3:16" x14ac:dyDescent="0.25">
      <c r="C14" s="29"/>
      <c r="D14" s="29"/>
      <c r="E14" s="29"/>
      <c r="F14" s="29"/>
      <c r="G14" s="29"/>
      <c r="H14" s="29"/>
      <c r="I14" s="29"/>
      <c r="J14" s="29"/>
      <c r="K14" s="29"/>
      <c r="L14" s="29"/>
      <c r="M14" s="29"/>
      <c r="N14" s="29"/>
      <c r="O14" s="29"/>
      <c r="P14" s="29"/>
    </row>
    <row r="15" spans="3:16" x14ac:dyDescent="0.25">
      <c r="C15" s="29"/>
      <c r="D15" s="29"/>
      <c r="E15" s="29"/>
      <c r="F15" s="29"/>
      <c r="G15" s="29"/>
      <c r="H15" s="29"/>
      <c r="I15" s="29"/>
      <c r="J15" s="29"/>
      <c r="K15" s="29"/>
      <c r="L15" s="29"/>
      <c r="M15" s="29"/>
      <c r="N15" s="29"/>
      <c r="O15" s="29"/>
      <c r="P15" s="29"/>
    </row>
    <row r="16" spans="3:16" x14ac:dyDescent="0.25">
      <c r="C16" s="29"/>
      <c r="D16" s="29"/>
      <c r="E16" s="29"/>
      <c r="F16" s="29"/>
      <c r="G16" s="29"/>
      <c r="H16" s="29"/>
      <c r="I16" s="29"/>
      <c r="J16" s="29"/>
      <c r="K16" s="29"/>
      <c r="L16" s="29"/>
      <c r="M16" s="29"/>
      <c r="N16" s="29"/>
      <c r="O16" s="29"/>
      <c r="P16" s="29"/>
    </row>
    <row r="17" spans="3:16" x14ac:dyDescent="0.25">
      <c r="C17" s="29"/>
      <c r="D17" s="29"/>
      <c r="E17" s="29"/>
      <c r="F17" s="29"/>
      <c r="G17" s="29"/>
      <c r="H17" s="29"/>
      <c r="I17" s="29"/>
      <c r="J17" s="29"/>
      <c r="K17" s="29"/>
      <c r="L17" s="29"/>
      <c r="M17" s="29"/>
      <c r="N17" s="29"/>
      <c r="O17" s="29"/>
      <c r="P17" s="29"/>
    </row>
    <row r="18" spans="3:16" x14ac:dyDescent="0.25">
      <c r="C18" s="29"/>
      <c r="D18" s="29"/>
      <c r="E18" s="29"/>
      <c r="F18" s="29"/>
      <c r="G18" s="29"/>
      <c r="H18" s="29"/>
      <c r="I18" s="29"/>
      <c r="J18" s="29"/>
      <c r="K18" s="29"/>
      <c r="L18" s="29"/>
      <c r="M18" s="29"/>
      <c r="N18" s="29"/>
      <c r="O18" s="29"/>
      <c r="P18" s="29"/>
    </row>
    <row r="19" spans="3:16" x14ac:dyDescent="0.25">
      <c r="C19" s="30"/>
      <c r="D19" s="30"/>
      <c r="E19" s="30"/>
      <c r="F19" s="30"/>
      <c r="G19" s="30"/>
      <c r="H19" s="30"/>
      <c r="I19" s="30"/>
      <c r="J19" s="30"/>
      <c r="K19" s="30"/>
      <c r="L19" s="30"/>
      <c r="M19" s="30"/>
      <c r="N19" s="30"/>
      <c r="O19" s="30"/>
      <c r="P19" s="30"/>
    </row>
    <row r="20" spans="3:16" x14ac:dyDescent="0.25">
      <c r="C20" s="30"/>
      <c r="D20" s="30"/>
      <c r="E20" s="30"/>
      <c r="F20" s="30"/>
      <c r="G20" s="30"/>
      <c r="H20" s="30"/>
      <c r="I20" s="30"/>
      <c r="J20" s="30"/>
      <c r="K20" s="30"/>
      <c r="L20" s="30"/>
      <c r="M20" s="30"/>
      <c r="N20" s="30"/>
      <c r="O20" s="30"/>
      <c r="P20" s="30"/>
    </row>
    <row r="21" spans="3:16" x14ac:dyDescent="0.25">
      <c r="C21" s="30"/>
      <c r="D21" s="30"/>
      <c r="E21" s="30"/>
      <c r="F21" s="30"/>
      <c r="G21" s="30"/>
      <c r="H21" s="30"/>
      <c r="I21" s="30"/>
      <c r="J21" s="30"/>
      <c r="K21" s="30"/>
      <c r="L21" s="30"/>
      <c r="M21" s="30"/>
      <c r="N21" s="30"/>
      <c r="O21" s="30"/>
      <c r="P21" s="30"/>
    </row>
    <row r="22" spans="3:16" x14ac:dyDescent="0.25">
      <c r="C22" s="30"/>
      <c r="D22" s="30"/>
      <c r="E22" s="30"/>
      <c r="F22" s="30"/>
      <c r="G22" s="30"/>
      <c r="H22" s="30"/>
      <c r="I22" s="30"/>
      <c r="J22" s="30"/>
      <c r="K22" s="30"/>
      <c r="L22" s="30"/>
      <c r="M22" s="30"/>
      <c r="N22" s="30"/>
      <c r="O22" s="30"/>
      <c r="P22" s="30"/>
    </row>
    <row r="23" spans="3:16" ht="15" customHeight="1" x14ac:dyDescent="0.25">
      <c r="C23" s="27" t="s">
        <v>59</v>
      </c>
      <c r="D23" s="28"/>
      <c r="E23" s="28"/>
      <c r="F23" s="28"/>
      <c r="G23" s="28"/>
      <c r="H23" s="28"/>
      <c r="I23" s="28"/>
      <c r="J23" s="28"/>
      <c r="K23" s="28"/>
      <c r="L23" s="28"/>
      <c r="M23" s="28"/>
      <c r="N23" s="28"/>
      <c r="O23" s="28"/>
      <c r="P23" s="28"/>
    </row>
  </sheetData>
  <mergeCells count="3">
    <mergeCell ref="C5:P5"/>
    <mergeCell ref="C23:P23"/>
    <mergeCell ref="C6:P2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2:AA27"/>
  <sheetViews>
    <sheetView showGridLines="0" showRowColHeaders="0" workbookViewId="0">
      <selection activeCell="I5" sqref="I5"/>
    </sheetView>
  </sheetViews>
  <sheetFormatPr defaultRowHeight="15" x14ac:dyDescent="0.25"/>
  <cols>
    <col min="1" max="1" width="40.28515625" style="3" customWidth="1"/>
    <col min="2" max="2" width="11.5703125" style="3" customWidth="1"/>
    <col min="3" max="27" width="14.140625" style="3" customWidth="1"/>
    <col min="28" max="16384" width="9.140625" style="3"/>
  </cols>
  <sheetData>
    <row r="2" spans="1:27" ht="15" customHeight="1" x14ac:dyDescent="0.25">
      <c r="A2" s="31" t="s">
        <v>43</v>
      </c>
      <c r="B2" s="32"/>
    </row>
    <row r="3" spans="1:27" ht="15" customHeight="1" x14ac:dyDescent="0.25">
      <c r="A3" s="1" t="s">
        <v>40</v>
      </c>
      <c r="B3" s="20">
        <f>27000000-9600000</f>
        <v>17400000</v>
      </c>
    </row>
    <row r="4" spans="1:27" ht="15" customHeight="1" x14ac:dyDescent="0.25">
      <c r="A4" s="1" t="s">
        <v>41</v>
      </c>
      <c r="B4" s="20">
        <v>600000</v>
      </c>
    </row>
    <row r="5" spans="1:27" ht="15" customHeight="1" x14ac:dyDescent="0.25">
      <c r="A5" s="1" t="s">
        <v>42</v>
      </c>
      <c r="B5" s="21">
        <v>0.5</v>
      </c>
      <c r="D5" s="41" t="s">
        <v>62</v>
      </c>
      <c r="E5" s="41"/>
      <c r="F5" s="41"/>
    </row>
    <row r="6" spans="1:27" ht="15" customHeight="1" x14ac:dyDescent="0.25">
      <c r="A6" s="1" t="s">
        <v>37</v>
      </c>
      <c r="B6" s="22">
        <v>0.5</v>
      </c>
      <c r="D6" s="41"/>
      <c r="E6" s="41"/>
      <c r="F6" s="41"/>
    </row>
    <row r="7" spans="1:27" ht="15" customHeight="1" x14ac:dyDescent="0.25">
      <c r="A7" s="1" t="s">
        <v>38</v>
      </c>
      <c r="B7" s="23">
        <v>13</v>
      </c>
      <c r="D7" s="41"/>
      <c r="E7" s="41"/>
      <c r="F7" s="41"/>
    </row>
    <row r="8" spans="1:27" ht="15" customHeight="1" x14ac:dyDescent="0.25">
      <c r="A8" s="1" t="s">
        <v>0</v>
      </c>
      <c r="B8" s="22">
        <v>0.5</v>
      </c>
      <c r="D8" s="41"/>
      <c r="E8" s="41"/>
      <c r="F8" s="41"/>
    </row>
    <row r="9" spans="1:27" ht="15" customHeight="1" x14ac:dyDescent="0.25">
      <c r="A9" s="1" t="s">
        <v>34</v>
      </c>
      <c r="B9" s="24">
        <v>400</v>
      </c>
      <c r="D9" s="41"/>
      <c r="E9" s="41"/>
      <c r="F9" s="41"/>
    </row>
    <row r="10" spans="1:27" ht="15" customHeight="1" x14ac:dyDescent="0.25">
      <c r="A10" s="1" t="s">
        <v>39</v>
      </c>
      <c r="B10" s="24">
        <v>150</v>
      </c>
    </row>
    <row r="11" spans="1:27" ht="15" customHeight="1" x14ac:dyDescent="0.25">
      <c r="A11" s="1" t="s">
        <v>33</v>
      </c>
      <c r="B11" s="22">
        <v>0.25</v>
      </c>
    </row>
    <row r="12" spans="1:27" ht="15" customHeight="1" x14ac:dyDescent="0.25">
      <c r="A12" s="1" t="s">
        <v>1</v>
      </c>
      <c r="B12" s="25">
        <v>0.06</v>
      </c>
    </row>
    <row r="14" spans="1:27" s="4" customFormat="1" ht="13.5" customHeight="1" x14ac:dyDescent="0.25">
      <c r="A14" s="33" t="s">
        <v>2</v>
      </c>
      <c r="B14" s="34"/>
      <c r="C14" s="19" t="s">
        <v>3</v>
      </c>
      <c r="D14" s="19" t="s">
        <v>4</v>
      </c>
      <c r="E14" s="19" t="s">
        <v>5</v>
      </c>
      <c r="F14" s="19" t="s">
        <v>6</v>
      </c>
      <c r="G14" s="19" t="s">
        <v>7</v>
      </c>
      <c r="H14" s="19" t="s">
        <v>8</v>
      </c>
      <c r="I14" s="19" t="s">
        <v>9</v>
      </c>
      <c r="J14" s="19" t="s">
        <v>10</v>
      </c>
      <c r="K14" s="19" t="s">
        <v>11</v>
      </c>
      <c r="L14" s="19" t="s">
        <v>12</v>
      </c>
      <c r="M14" s="19" t="s">
        <v>13</v>
      </c>
      <c r="N14" s="19" t="s">
        <v>14</v>
      </c>
      <c r="O14" s="19" t="s">
        <v>15</v>
      </c>
      <c r="P14" s="19" t="s">
        <v>16</v>
      </c>
      <c r="Q14" s="19" t="s">
        <v>17</v>
      </c>
      <c r="R14" s="19" t="s">
        <v>18</v>
      </c>
      <c r="S14" s="19" t="s">
        <v>19</v>
      </c>
      <c r="T14" s="19" t="s">
        <v>20</v>
      </c>
      <c r="U14" s="19" t="s">
        <v>21</v>
      </c>
      <c r="V14" s="19" t="s">
        <v>22</v>
      </c>
      <c r="W14" s="19" t="s">
        <v>23</v>
      </c>
      <c r="X14" s="19" t="s">
        <v>24</v>
      </c>
      <c r="Y14" s="19" t="s">
        <v>25</v>
      </c>
      <c r="Z14" s="19" t="s">
        <v>26</v>
      </c>
      <c r="AA14" s="19" t="s">
        <v>27</v>
      </c>
    </row>
    <row r="15" spans="1:27" x14ac:dyDescent="0.25">
      <c r="A15" s="1" t="s">
        <v>28</v>
      </c>
      <c r="B15" s="1"/>
      <c r="C15" s="2">
        <f>+B4</f>
        <v>600000</v>
      </c>
      <c r="D15" s="2">
        <f>IF(C15*(1+$B$6)&gt;($B$5*$B$3),$B$5*$B$3,C15*(1+$B$6))</f>
        <v>900000</v>
      </c>
      <c r="E15" s="2">
        <f t="shared" ref="E15:AA15" si="0">IF(D15*(1+$B$6)&gt;($B$5*$B$3),$B$5*$B$3,D15*(1+$B$6))</f>
        <v>1350000</v>
      </c>
      <c r="F15" s="2">
        <f t="shared" si="0"/>
        <v>2025000</v>
      </c>
      <c r="G15" s="2">
        <f t="shared" si="0"/>
        <v>3037500</v>
      </c>
      <c r="H15" s="2">
        <f t="shared" si="0"/>
        <v>4556250</v>
      </c>
      <c r="I15" s="2">
        <f t="shared" si="0"/>
        <v>6834375</v>
      </c>
      <c r="J15" s="2">
        <f t="shared" si="0"/>
        <v>8700000</v>
      </c>
      <c r="K15" s="2">
        <f t="shared" si="0"/>
        <v>8700000</v>
      </c>
      <c r="L15" s="2">
        <f t="shared" si="0"/>
        <v>8700000</v>
      </c>
      <c r="M15" s="2">
        <f t="shared" si="0"/>
        <v>8700000</v>
      </c>
      <c r="N15" s="2">
        <f t="shared" si="0"/>
        <v>8700000</v>
      </c>
      <c r="O15" s="2">
        <f t="shared" si="0"/>
        <v>8700000</v>
      </c>
      <c r="P15" s="2">
        <f t="shared" si="0"/>
        <v>8700000</v>
      </c>
      <c r="Q15" s="2">
        <f t="shared" si="0"/>
        <v>8700000</v>
      </c>
      <c r="R15" s="2">
        <f t="shared" si="0"/>
        <v>8700000</v>
      </c>
      <c r="S15" s="2">
        <f t="shared" si="0"/>
        <v>8700000</v>
      </c>
      <c r="T15" s="2">
        <f t="shared" si="0"/>
        <v>8700000</v>
      </c>
      <c r="U15" s="2">
        <f t="shared" si="0"/>
        <v>8700000</v>
      </c>
      <c r="V15" s="2">
        <f t="shared" si="0"/>
        <v>8700000</v>
      </c>
      <c r="W15" s="2">
        <f t="shared" si="0"/>
        <v>8700000</v>
      </c>
      <c r="X15" s="2">
        <f t="shared" si="0"/>
        <v>8700000</v>
      </c>
      <c r="Y15" s="2">
        <f t="shared" si="0"/>
        <v>8700000</v>
      </c>
      <c r="Z15" s="2">
        <f t="shared" si="0"/>
        <v>8700000</v>
      </c>
      <c r="AA15" s="2">
        <f t="shared" si="0"/>
        <v>8700000</v>
      </c>
    </row>
    <row r="16" spans="1:27" x14ac:dyDescent="0.25">
      <c r="A16" s="1" t="s">
        <v>29</v>
      </c>
      <c r="B16" s="1"/>
      <c r="C16" s="2">
        <f t="shared" ref="C16:AA16" si="1">+C15*$B$7*12</f>
        <v>93600000</v>
      </c>
      <c r="D16" s="2">
        <f t="shared" si="1"/>
        <v>140400000</v>
      </c>
      <c r="E16" s="2">
        <f t="shared" si="1"/>
        <v>210600000</v>
      </c>
      <c r="F16" s="2">
        <f t="shared" si="1"/>
        <v>315900000</v>
      </c>
      <c r="G16" s="2">
        <f t="shared" si="1"/>
        <v>473850000</v>
      </c>
      <c r="H16" s="2">
        <f t="shared" si="1"/>
        <v>710775000</v>
      </c>
      <c r="I16" s="2">
        <f t="shared" si="1"/>
        <v>1066162500</v>
      </c>
      <c r="J16" s="2">
        <f t="shared" si="1"/>
        <v>1357200000</v>
      </c>
      <c r="K16" s="2">
        <f t="shared" si="1"/>
        <v>1357200000</v>
      </c>
      <c r="L16" s="2">
        <f t="shared" si="1"/>
        <v>1357200000</v>
      </c>
      <c r="M16" s="2">
        <f t="shared" si="1"/>
        <v>1357200000</v>
      </c>
      <c r="N16" s="2">
        <f t="shared" si="1"/>
        <v>1357200000</v>
      </c>
      <c r="O16" s="2">
        <f t="shared" si="1"/>
        <v>1357200000</v>
      </c>
      <c r="P16" s="2">
        <f t="shared" si="1"/>
        <v>1357200000</v>
      </c>
      <c r="Q16" s="2">
        <f t="shared" si="1"/>
        <v>1357200000</v>
      </c>
      <c r="R16" s="2">
        <f t="shared" si="1"/>
        <v>1357200000</v>
      </c>
      <c r="S16" s="2">
        <f t="shared" si="1"/>
        <v>1357200000</v>
      </c>
      <c r="T16" s="2">
        <f t="shared" si="1"/>
        <v>1357200000</v>
      </c>
      <c r="U16" s="2">
        <f t="shared" si="1"/>
        <v>1357200000</v>
      </c>
      <c r="V16" s="2">
        <f t="shared" si="1"/>
        <v>1357200000</v>
      </c>
      <c r="W16" s="2">
        <f t="shared" si="1"/>
        <v>1357200000</v>
      </c>
      <c r="X16" s="2">
        <f t="shared" si="1"/>
        <v>1357200000</v>
      </c>
      <c r="Y16" s="2">
        <f t="shared" si="1"/>
        <v>1357200000</v>
      </c>
      <c r="Z16" s="2">
        <f t="shared" si="1"/>
        <v>1357200000</v>
      </c>
      <c r="AA16" s="2">
        <f t="shared" si="1"/>
        <v>1357200000</v>
      </c>
    </row>
    <row r="17" spans="1:27" x14ac:dyDescent="0.25">
      <c r="A17" s="1" t="s">
        <v>30</v>
      </c>
      <c r="B17" s="1"/>
      <c r="C17" s="2">
        <f t="shared" ref="C17:AA17" si="2">+C16*$B$8</f>
        <v>46800000</v>
      </c>
      <c r="D17" s="2">
        <f t="shared" si="2"/>
        <v>70200000</v>
      </c>
      <c r="E17" s="2">
        <f t="shared" si="2"/>
        <v>105300000</v>
      </c>
      <c r="F17" s="2">
        <f t="shared" si="2"/>
        <v>157950000</v>
      </c>
      <c r="G17" s="2">
        <f t="shared" si="2"/>
        <v>236925000</v>
      </c>
      <c r="H17" s="2">
        <f t="shared" si="2"/>
        <v>355387500</v>
      </c>
      <c r="I17" s="2">
        <f t="shared" si="2"/>
        <v>533081250</v>
      </c>
      <c r="J17" s="2">
        <f t="shared" si="2"/>
        <v>678600000</v>
      </c>
      <c r="K17" s="2">
        <f t="shared" si="2"/>
        <v>678600000</v>
      </c>
      <c r="L17" s="2">
        <f t="shared" si="2"/>
        <v>678600000</v>
      </c>
      <c r="M17" s="2">
        <f t="shared" si="2"/>
        <v>678600000</v>
      </c>
      <c r="N17" s="2">
        <f t="shared" si="2"/>
        <v>678600000</v>
      </c>
      <c r="O17" s="2">
        <f t="shared" si="2"/>
        <v>678600000</v>
      </c>
      <c r="P17" s="2">
        <f t="shared" si="2"/>
        <v>678600000</v>
      </c>
      <c r="Q17" s="2">
        <f t="shared" si="2"/>
        <v>678600000</v>
      </c>
      <c r="R17" s="2">
        <f t="shared" si="2"/>
        <v>678600000</v>
      </c>
      <c r="S17" s="2">
        <f t="shared" si="2"/>
        <v>678600000</v>
      </c>
      <c r="T17" s="2">
        <f t="shared" si="2"/>
        <v>678600000</v>
      </c>
      <c r="U17" s="2">
        <f t="shared" si="2"/>
        <v>678600000</v>
      </c>
      <c r="V17" s="2">
        <f t="shared" si="2"/>
        <v>678600000</v>
      </c>
      <c r="W17" s="2">
        <f t="shared" si="2"/>
        <v>678600000</v>
      </c>
      <c r="X17" s="2">
        <f t="shared" si="2"/>
        <v>678600000</v>
      </c>
      <c r="Y17" s="2">
        <f t="shared" si="2"/>
        <v>678600000</v>
      </c>
      <c r="Z17" s="2">
        <f t="shared" si="2"/>
        <v>678600000</v>
      </c>
      <c r="AA17" s="2">
        <f t="shared" si="2"/>
        <v>678600000</v>
      </c>
    </row>
    <row r="18" spans="1:27" x14ac:dyDescent="0.25">
      <c r="A18" s="1"/>
      <c r="B18" s="1"/>
      <c r="C18" s="2"/>
      <c r="D18" s="2"/>
      <c r="E18" s="2"/>
      <c r="F18" s="2"/>
      <c r="G18" s="2"/>
      <c r="H18" s="2"/>
      <c r="I18" s="2"/>
      <c r="J18" s="2"/>
      <c r="K18" s="2"/>
      <c r="L18" s="2"/>
      <c r="M18" s="2"/>
      <c r="N18" s="2"/>
      <c r="O18" s="2"/>
      <c r="P18" s="2"/>
      <c r="Q18" s="2"/>
      <c r="R18" s="2"/>
      <c r="S18" s="2"/>
      <c r="T18" s="2"/>
      <c r="U18" s="2"/>
      <c r="V18" s="2"/>
      <c r="W18" s="2"/>
      <c r="X18" s="2"/>
      <c r="Y18" s="2"/>
      <c r="Z18" s="2"/>
      <c r="AA18" s="2"/>
    </row>
    <row r="19" spans="1:27" x14ac:dyDescent="0.25">
      <c r="A19" s="1" t="s">
        <v>31</v>
      </c>
      <c r="B19" s="1"/>
      <c r="C19" s="2">
        <f>+($B$9+$B$10)*C15</f>
        <v>330000000</v>
      </c>
      <c r="D19" s="2">
        <f t="shared" ref="D19:AA19" si="3">+($B$9+$B$10)*(D15-C15)</f>
        <v>165000000</v>
      </c>
      <c r="E19" s="2">
        <f t="shared" si="3"/>
        <v>247500000</v>
      </c>
      <c r="F19" s="2">
        <f t="shared" si="3"/>
        <v>371250000</v>
      </c>
      <c r="G19" s="2">
        <f t="shared" si="3"/>
        <v>556875000</v>
      </c>
      <c r="H19" s="2">
        <f t="shared" si="3"/>
        <v>835312500</v>
      </c>
      <c r="I19" s="2">
        <f t="shared" si="3"/>
        <v>1252968750</v>
      </c>
      <c r="J19" s="2">
        <f t="shared" si="3"/>
        <v>1026093750</v>
      </c>
      <c r="K19" s="2">
        <f t="shared" si="3"/>
        <v>0</v>
      </c>
      <c r="L19" s="2">
        <f t="shared" si="3"/>
        <v>0</v>
      </c>
      <c r="M19" s="2">
        <f t="shared" si="3"/>
        <v>0</v>
      </c>
      <c r="N19" s="2">
        <f t="shared" si="3"/>
        <v>0</v>
      </c>
      <c r="O19" s="2">
        <f t="shared" si="3"/>
        <v>0</v>
      </c>
      <c r="P19" s="2">
        <f t="shared" si="3"/>
        <v>0</v>
      </c>
      <c r="Q19" s="2">
        <f t="shared" si="3"/>
        <v>0</v>
      </c>
      <c r="R19" s="2">
        <f t="shared" si="3"/>
        <v>0</v>
      </c>
      <c r="S19" s="2">
        <f t="shared" si="3"/>
        <v>0</v>
      </c>
      <c r="T19" s="2">
        <f t="shared" si="3"/>
        <v>0</v>
      </c>
      <c r="U19" s="2">
        <f t="shared" si="3"/>
        <v>0</v>
      </c>
      <c r="V19" s="2">
        <f t="shared" si="3"/>
        <v>0</v>
      </c>
      <c r="W19" s="2">
        <f t="shared" si="3"/>
        <v>0</v>
      </c>
      <c r="X19" s="2">
        <f t="shared" si="3"/>
        <v>0</v>
      </c>
      <c r="Y19" s="2">
        <f t="shared" si="3"/>
        <v>0</v>
      </c>
      <c r="Z19" s="2">
        <f t="shared" si="3"/>
        <v>0</v>
      </c>
      <c r="AA19" s="2">
        <f t="shared" si="3"/>
        <v>0</v>
      </c>
    </row>
    <row r="20" spans="1:27" x14ac:dyDescent="0.25">
      <c r="A20" s="1"/>
      <c r="B20" s="1"/>
      <c r="C20" s="2"/>
      <c r="D20" s="2"/>
      <c r="E20" s="2"/>
      <c r="F20" s="2"/>
      <c r="G20" s="2"/>
      <c r="H20" s="2"/>
      <c r="I20" s="2"/>
      <c r="J20" s="2"/>
      <c r="K20" s="2"/>
      <c r="L20" s="2"/>
      <c r="M20" s="2"/>
      <c r="N20" s="2"/>
      <c r="O20" s="2"/>
      <c r="P20" s="2"/>
      <c r="Q20" s="2"/>
      <c r="R20" s="2"/>
      <c r="S20" s="2"/>
      <c r="T20" s="2"/>
      <c r="U20" s="2"/>
      <c r="V20" s="2"/>
      <c r="W20" s="2"/>
      <c r="X20" s="2"/>
      <c r="Y20" s="2"/>
      <c r="Z20" s="2"/>
      <c r="AA20" s="2"/>
    </row>
    <row r="21" spans="1:27" x14ac:dyDescent="0.25">
      <c r="A21" s="1" t="s">
        <v>32</v>
      </c>
      <c r="B21" s="1"/>
      <c r="C21" s="2">
        <f t="shared" ref="C21:AA21" si="4">+C17-C19</f>
        <v>-283200000</v>
      </c>
      <c r="D21" s="2">
        <f t="shared" si="4"/>
        <v>-94800000</v>
      </c>
      <c r="E21" s="2">
        <f t="shared" si="4"/>
        <v>-142200000</v>
      </c>
      <c r="F21" s="2">
        <f t="shared" si="4"/>
        <v>-213300000</v>
      </c>
      <c r="G21" s="2">
        <f t="shared" si="4"/>
        <v>-319950000</v>
      </c>
      <c r="H21" s="2">
        <f t="shared" si="4"/>
        <v>-479925000</v>
      </c>
      <c r="I21" s="2">
        <f t="shared" si="4"/>
        <v>-719887500</v>
      </c>
      <c r="J21" s="2">
        <f t="shared" si="4"/>
        <v>-347493750</v>
      </c>
      <c r="K21" s="2">
        <f t="shared" si="4"/>
        <v>678600000</v>
      </c>
      <c r="L21" s="2">
        <f t="shared" si="4"/>
        <v>678600000</v>
      </c>
      <c r="M21" s="2">
        <f t="shared" si="4"/>
        <v>678600000</v>
      </c>
      <c r="N21" s="2">
        <f t="shared" si="4"/>
        <v>678600000</v>
      </c>
      <c r="O21" s="2">
        <f t="shared" si="4"/>
        <v>678600000</v>
      </c>
      <c r="P21" s="2">
        <f t="shared" si="4"/>
        <v>678600000</v>
      </c>
      <c r="Q21" s="2">
        <f t="shared" si="4"/>
        <v>678600000</v>
      </c>
      <c r="R21" s="2">
        <f t="shared" si="4"/>
        <v>678600000</v>
      </c>
      <c r="S21" s="2">
        <f t="shared" si="4"/>
        <v>678600000</v>
      </c>
      <c r="T21" s="2">
        <f t="shared" si="4"/>
        <v>678600000</v>
      </c>
      <c r="U21" s="2">
        <f t="shared" si="4"/>
        <v>678600000</v>
      </c>
      <c r="V21" s="2">
        <f t="shared" si="4"/>
        <v>678600000</v>
      </c>
      <c r="W21" s="2">
        <f t="shared" si="4"/>
        <v>678600000</v>
      </c>
      <c r="X21" s="2">
        <f t="shared" si="4"/>
        <v>678600000</v>
      </c>
      <c r="Y21" s="2">
        <f t="shared" si="4"/>
        <v>678600000</v>
      </c>
      <c r="Z21" s="2">
        <f t="shared" si="4"/>
        <v>678600000</v>
      </c>
      <c r="AA21" s="2">
        <f t="shared" si="4"/>
        <v>678600000</v>
      </c>
    </row>
    <row r="22" spans="1:27" x14ac:dyDescent="0.25">
      <c r="A22" s="1" t="s">
        <v>35</v>
      </c>
      <c r="B22" s="1"/>
      <c r="C22" s="2">
        <f>+C21</f>
        <v>-283200000</v>
      </c>
      <c r="D22" s="2">
        <f>+C22+D21</f>
        <v>-378000000</v>
      </c>
      <c r="E22" s="2">
        <f t="shared" ref="E22:AA22" si="5">+D22+E21</f>
        <v>-520200000</v>
      </c>
      <c r="F22" s="2">
        <f t="shared" si="5"/>
        <v>-733500000</v>
      </c>
      <c r="G22" s="2">
        <f t="shared" si="5"/>
        <v>-1053450000</v>
      </c>
      <c r="H22" s="2">
        <f t="shared" si="5"/>
        <v>-1533375000</v>
      </c>
      <c r="I22" s="2">
        <f t="shared" si="5"/>
        <v>-2253262500</v>
      </c>
      <c r="J22" s="2">
        <f t="shared" si="5"/>
        <v>-2600756250</v>
      </c>
      <c r="K22" s="2">
        <f t="shared" si="5"/>
        <v>-1922156250</v>
      </c>
      <c r="L22" s="2">
        <f t="shared" si="5"/>
        <v>-1243556250</v>
      </c>
      <c r="M22" s="2">
        <f t="shared" si="5"/>
        <v>-564956250</v>
      </c>
      <c r="N22" s="2">
        <f t="shared" si="5"/>
        <v>113643750</v>
      </c>
      <c r="O22" s="2">
        <f t="shared" si="5"/>
        <v>792243750</v>
      </c>
      <c r="P22" s="2">
        <f t="shared" si="5"/>
        <v>1470843750</v>
      </c>
      <c r="Q22" s="2">
        <f t="shared" si="5"/>
        <v>2149443750</v>
      </c>
      <c r="R22" s="2">
        <f t="shared" si="5"/>
        <v>2828043750</v>
      </c>
      <c r="S22" s="2">
        <f t="shared" si="5"/>
        <v>3506643750</v>
      </c>
      <c r="T22" s="2">
        <f t="shared" si="5"/>
        <v>4185243750</v>
      </c>
      <c r="U22" s="2">
        <f t="shared" si="5"/>
        <v>4863843750</v>
      </c>
      <c r="V22" s="2">
        <f t="shared" si="5"/>
        <v>5542443750</v>
      </c>
      <c r="W22" s="2">
        <f t="shared" si="5"/>
        <v>6221043750</v>
      </c>
      <c r="X22" s="2">
        <f t="shared" si="5"/>
        <v>6899643750</v>
      </c>
      <c r="Y22" s="2">
        <f t="shared" si="5"/>
        <v>7578243750</v>
      </c>
      <c r="Z22" s="2">
        <f t="shared" si="5"/>
        <v>8256843750</v>
      </c>
      <c r="AA22" s="2">
        <f t="shared" si="5"/>
        <v>8935443750</v>
      </c>
    </row>
    <row r="23" spans="1:27" x14ac:dyDescent="0.25">
      <c r="A23" s="1" t="s">
        <v>33</v>
      </c>
      <c r="B23" s="1"/>
      <c r="C23" s="2">
        <v>0</v>
      </c>
      <c r="D23" s="2">
        <f>IF(C22&lt;0,0,D21*$B$11)</f>
        <v>0</v>
      </c>
      <c r="E23" s="2">
        <f t="shared" ref="E23:AA23" si="6">IF(D22&lt;0,0,E21*$B$11)</f>
        <v>0</v>
      </c>
      <c r="F23" s="2">
        <f t="shared" si="6"/>
        <v>0</v>
      </c>
      <c r="G23" s="2">
        <f t="shared" si="6"/>
        <v>0</v>
      </c>
      <c r="H23" s="2">
        <f t="shared" si="6"/>
        <v>0</v>
      </c>
      <c r="I23" s="2">
        <f t="shared" si="6"/>
        <v>0</v>
      </c>
      <c r="J23" s="2">
        <f t="shared" si="6"/>
        <v>0</v>
      </c>
      <c r="K23" s="2">
        <f t="shared" si="6"/>
        <v>0</v>
      </c>
      <c r="L23" s="2">
        <f t="shared" si="6"/>
        <v>0</v>
      </c>
      <c r="M23" s="2">
        <f t="shared" si="6"/>
        <v>0</v>
      </c>
      <c r="N23" s="2">
        <f t="shared" si="6"/>
        <v>0</v>
      </c>
      <c r="O23" s="2">
        <f t="shared" si="6"/>
        <v>169650000</v>
      </c>
      <c r="P23" s="2">
        <f t="shared" si="6"/>
        <v>169650000</v>
      </c>
      <c r="Q23" s="2">
        <f t="shared" si="6"/>
        <v>169650000</v>
      </c>
      <c r="R23" s="2">
        <f t="shared" si="6"/>
        <v>169650000</v>
      </c>
      <c r="S23" s="2">
        <f t="shared" si="6"/>
        <v>169650000</v>
      </c>
      <c r="T23" s="2">
        <f t="shared" si="6"/>
        <v>169650000</v>
      </c>
      <c r="U23" s="2">
        <f t="shared" si="6"/>
        <v>169650000</v>
      </c>
      <c r="V23" s="2">
        <f t="shared" si="6"/>
        <v>169650000</v>
      </c>
      <c r="W23" s="2">
        <f t="shared" si="6"/>
        <v>169650000</v>
      </c>
      <c r="X23" s="2">
        <f t="shared" si="6"/>
        <v>169650000</v>
      </c>
      <c r="Y23" s="2">
        <f t="shared" si="6"/>
        <v>169650000</v>
      </c>
      <c r="Z23" s="2">
        <f t="shared" si="6"/>
        <v>169650000</v>
      </c>
      <c r="AA23" s="2">
        <f t="shared" si="6"/>
        <v>169650000</v>
      </c>
    </row>
    <row r="24" spans="1:27" x14ac:dyDescent="0.25">
      <c r="A24" s="1"/>
      <c r="B24" s="1"/>
      <c r="C24" s="2"/>
      <c r="D24" s="2"/>
      <c r="E24" s="2"/>
      <c r="F24" s="2"/>
      <c r="G24" s="2"/>
      <c r="H24" s="2"/>
      <c r="I24" s="2"/>
      <c r="J24" s="2"/>
      <c r="K24" s="2"/>
      <c r="L24" s="2"/>
      <c r="M24" s="2"/>
      <c r="N24" s="2"/>
      <c r="O24" s="2"/>
      <c r="P24" s="2"/>
      <c r="Q24" s="2"/>
      <c r="R24" s="2"/>
      <c r="S24" s="2"/>
      <c r="T24" s="2"/>
      <c r="U24" s="2"/>
      <c r="V24" s="2"/>
      <c r="W24" s="2"/>
      <c r="X24" s="2"/>
      <c r="Y24" s="2"/>
      <c r="Z24" s="2"/>
      <c r="AA24" s="2"/>
    </row>
    <row r="25" spans="1:27" x14ac:dyDescent="0.25">
      <c r="A25" s="1" t="s">
        <v>36</v>
      </c>
      <c r="B25" s="1"/>
      <c r="C25" s="2">
        <f t="shared" ref="C25:AA25" si="7">+C21-C23</f>
        <v>-283200000</v>
      </c>
      <c r="D25" s="2">
        <f t="shared" si="7"/>
        <v>-94800000</v>
      </c>
      <c r="E25" s="2">
        <f t="shared" si="7"/>
        <v>-142200000</v>
      </c>
      <c r="F25" s="2">
        <f t="shared" si="7"/>
        <v>-213300000</v>
      </c>
      <c r="G25" s="2">
        <f t="shared" si="7"/>
        <v>-319950000</v>
      </c>
      <c r="H25" s="2">
        <f t="shared" si="7"/>
        <v>-479925000</v>
      </c>
      <c r="I25" s="2">
        <f t="shared" si="7"/>
        <v>-719887500</v>
      </c>
      <c r="J25" s="2">
        <f t="shared" si="7"/>
        <v>-347493750</v>
      </c>
      <c r="K25" s="2">
        <f t="shared" si="7"/>
        <v>678600000</v>
      </c>
      <c r="L25" s="2">
        <f t="shared" si="7"/>
        <v>678600000</v>
      </c>
      <c r="M25" s="2">
        <f t="shared" si="7"/>
        <v>678600000</v>
      </c>
      <c r="N25" s="2">
        <f t="shared" si="7"/>
        <v>678600000</v>
      </c>
      <c r="O25" s="2">
        <f t="shared" si="7"/>
        <v>508950000</v>
      </c>
      <c r="P25" s="2">
        <f t="shared" si="7"/>
        <v>508950000</v>
      </c>
      <c r="Q25" s="2">
        <f t="shared" si="7"/>
        <v>508950000</v>
      </c>
      <c r="R25" s="2">
        <f t="shared" si="7"/>
        <v>508950000</v>
      </c>
      <c r="S25" s="2">
        <f t="shared" si="7"/>
        <v>508950000</v>
      </c>
      <c r="T25" s="2">
        <f t="shared" si="7"/>
        <v>508950000</v>
      </c>
      <c r="U25" s="2">
        <f t="shared" si="7"/>
        <v>508950000</v>
      </c>
      <c r="V25" s="2">
        <f t="shared" si="7"/>
        <v>508950000</v>
      </c>
      <c r="W25" s="2">
        <f t="shared" si="7"/>
        <v>508950000</v>
      </c>
      <c r="X25" s="2">
        <f t="shared" si="7"/>
        <v>508950000</v>
      </c>
      <c r="Y25" s="2">
        <f t="shared" si="7"/>
        <v>508950000</v>
      </c>
      <c r="Z25" s="2">
        <f t="shared" si="7"/>
        <v>508950000</v>
      </c>
      <c r="AA25" s="2">
        <f t="shared" si="7"/>
        <v>508950000</v>
      </c>
    </row>
    <row r="27" spans="1:27" x14ac:dyDescent="0.25">
      <c r="A27" s="6" t="s">
        <v>54</v>
      </c>
      <c r="B27" s="6"/>
      <c r="C27" s="7">
        <f>NPV(B12,C25:AA25)</f>
        <v>1800351626.4870567</v>
      </c>
    </row>
  </sheetData>
  <mergeCells count="3">
    <mergeCell ref="A2:B2"/>
    <mergeCell ref="A14:B14"/>
    <mergeCell ref="D5:F9"/>
  </mergeCell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27"/>
  <sheetViews>
    <sheetView showGridLines="0" showRowColHeaders="0" workbookViewId="0">
      <selection activeCell="J7" sqref="J7"/>
    </sheetView>
  </sheetViews>
  <sheetFormatPr defaultRowHeight="15" x14ac:dyDescent="0.25"/>
  <cols>
    <col min="1" max="1" width="40.28515625" style="3" customWidth="1"/>
    <col min="2" max="2" width="11.5703125" style="3" customWidth="1"/>
    <col min="3" max="27" width="14.140625" style="3" customWidth="1"/>
    <col min="28" max="16384" width="9.140625" style="3"/>
  </cols>
  <sheetData>
    <row r="2" spans="1:27" ht="15" customHeight="1" x14ac:dyDescent="0.25">
      <c r="A2" s="31" t="s">
        <v>43</v>
      </c>
      <c r="B2" s="32"/>
      <c r="D2" s="35" t="s">
        <v>61</v>
      </c>
      <c r="E2" s="35"/>
      <c r="F2" s="35"/>
      <c r="G2" s="35"/>
    </row>
    <row r="3" spans="1:27" x14ac:dyDescent="0.25">
      <c r="A3" s="1" t="s">
        <v>40</v>
      </c>
      <c r="B3" s="8">
        <f>+'Simulatore Risultati'!B3</f>
        <v>17400000</v>
      </c>
      <c r="D3" s="35"/>
      <c r="E3" s="35"/>
      <c r="F3" s="35"/>
      <c r="G3" s="35"/>
    </row>
    <row r="4" spans="1:27" x14ac:dyDescent="0.25">
      <c r="A4" s="1" t="s">
        <v>41</v>
      </c>
      <c r="B4" s="8">
        <f>+'Simulatore Risultati'!B4</f>
        <v>600000</v>
      </c>
      <c r="D4" s="35"/>
      <c r="E4" s="35"/>
      <c r="F4" s="35"/>
      <c r="G4" s="35"/>
    </row>
    <row r="5" spans="1:27" x14ac:dyDescent="0.25">
      <c r="A5" s="1" t="s">
        <v>42</v>
      </c>
      <c r="B5" s="9">
        <v>0.5</v>
      </c>
      <c r="D5" s="35"/>
      <c r="E5" s="35"/>
      <c r="F5" s="35"/>
      <c r="G5" s="35"/>
    </row>
    <row r="6" spans="1:27" x14ac:dyDescent="0.25">
      <c r="A6" s="1" t="s">
        <v>37</v>
      </c>
      <c r="B6" s="10">
        <f>+'Simulatore Risultati'!B6</f>
        <v>0.5</v>
      </c>
      <c r="D6" s="35"/>
      <c r="E6" s="35"/>
      <c r="F6" s="35"/>
      <c r="G6" s="35"/>
    </row>
    <row r="7" spans="1:27" x14ac:dyDescent="0.25">
      <c r="A7" s="1" t="s">
        <v>38</v>
      </c>
      <c r="B7" s="13">
        <f>+'Simulatore Risultati'!B7</f>
        <v>13</v>
      </c>
      <c r="D7" s="35"/>
      <c r="E7" s="35"/>
      <c r="F7" s="35"/>
      <c r="G7" s="35"/>
    </row>
    <row r="8" spans="1:27" x14ac:dyDescent="0.25">
      <c r="A8" s="1" t="s">
        <v>0</v>
      </c>
      <c r="B8" s="10">
        <f>+'Simulatore Risultati'!B8</f>
        <v>0.5</v>
      </c>
      <c r="D8" s="35"/>
      <c r="E8" s="35"/>
      <c r="F8" s="35"/>
      <c r="G8" s="35"/>
    </row>
    <row r="9" spans="1:27" x14ac:dyDescent="0.25">
      <c r="A9" s="1" t="s">
        <v>34</v>
      </c>
      <c r="B9" s="11">
        <f>+'Simulatore Risultati'!B9</f>
        <v>400</v>
      </c>
      <c r="D9" s="35"/>
      <c r="E9" s="35"/>
      <c r="F9" s="35"/>
      <c r="G9" s="35"/>
    </row>
    <row r="10" spans="1:27" x14ac:dyDescent="0.25">
      <c r="A10" s="1" t="s">
        <v>39</v>
      </c>
      <c r="B10" s="11">
        <f>+'Simulatore Risultati'!B10</f>
        <v>150</v>
      </c>
      <c r="D10" s="35"/>
      <c r="E10" s="35"/>
      <c r="F10" s="35"/>
      <c r="G10" s="35"/>
    </row>
    <row r="11" spans="1:27" x14ac:dyDescent="0.25">
      <c r="A11" s="1" t="s">
        <v>33</v>
      </c>
      <c r="B11" s="10">
        <f>+'Simulatore Risultati'!B11</f>
        <v>0.25</v>
      </c>
      <c r="D11" s="35"/>
      <c r="E11" s="35"/>
      <c r="F11" s="35"/>
      <c r="G11" s="35"/>
    </row>
    <row r="12" spans="1:27" x14ac:dyDescent="0.25">
      <c r="A12" s="1" t="s">
        <v>1</v>
      </c>
      <c r="B12" s="12">
        <f>+'Simulatore Risultati'!B12</f>
        <v>0.06</v>
      </c>
      <c r="D12" s="35"/>
      <c r="E12" s="35"/>
      <c r="F12" s="35"/>
      <c r="G12" s="35"/>
    </row>
    <row r="14" spans="1:27" s="4" customFormat="1" ht="13.5" customHeight="1" x14ac:dyDescent="0.25">
      <c r="A14" s="33" t="s">
        <v>2</v>
      </c>
      <c r="B14" s="34"/>
      <c r="C14" s="19" t="s">
        <v>3</v>
      </c>
      <c r="D14" s="19" t="s">
        <v>4</v>
      </c>
      <c r="E14" s="19" t="s">
        <v>5</v>
      </c>
      <c r="F14" s="19" t="s">
        <v>6</v>
      </c>
      <c r="G14" s="19" t="s">
        <v>7</v>
      </c>
      <c r="H14" s="19" t="s">
        <v>8</v>
      </c>
      <c r="I14" s="19" t="s">
        <v>9</v>
      </c>
      <c r="J14" s="19" t="s">
        <v>10</v>
      </c>
      <c r="K14" s="19" t="s">
        <v>11</v>
      </c>
      <c r="L14" s="19" t="s">
        <v>12</v>
      </c>
      <c r="M14" s="19" t="s">
        <v>13</v>
      </c>
      <c r="N14" s="19" t="s">
        <v>14</v>
      </c>
      <c r="O14" s="19" t="s">
        <v>15</v>
      </c>
      <c r="P14" s="19" t="s">
        <v>16</v>
      </c>
      <c r="Q14" s="19" t="s">
        <v>17</v>
      </c>
      <c r="R14" s="19" t="s">
        <v>18</v>
      </c>
      <c r="S14" s="19" t="s">
        <v>19</v>
      </c>
      <c r="T14" s="19" t="s">
        <v>20</v>
      </c>
      <c r="U14" s="19" t="s">
        <v>21</v>
      </c>
      <c r="V14" s="19" t="s">
        <v>22</v>
      </c>
      <c r="W14" s="19" t="s">
        <v>23</v>
      </c>
      <c r="X14" s="19" t="s">
        <v>24</v>
      </c>
      <c r="Y14" s="19" t="s">
        <v>25</v>
      </c>
      <c r="Z14" s="19" t="s">
        <v>26</v>
      </c>
      <c r="AA14" s="19" t="s">
        <v>27</v>
      </c>
    </row>
    <row r="15" spans="1:27" x14ac:dyDescent="0.25">
      <c r="A15" s="1" t="s">
        <v>28</v>
      </c>
      <c r="B15" s="1"/>
      <c r="C15" s="2">
        <f>+B4</f>
        <v>600000</v>
      </c>
      <c r="D15" s="2">
        <f>IF(C15*(1+$B$6)&gt;($B$5*$B$3),$B$5*$B$3,C15*(1+$B$6))</f>
        <v>900000</v>
      </c>
      <c r="E15" s="2">
        <f t="shared" ref="E15:AA15" si="0">IF(D15*(1+$B$6)&gt;($B$5*$B$3),$B$5*$B$3,D15*(1+$B$6))</f>
        <v>1350000</v>
      </c>
      <c r="F15" s="2">
        <f t="shared" si="0"/>
        <v>2025000</v>
      </c>
      <c r="G15" s="2">
        <f t="shared" si="0"/>
        <v>3037500</v>
      </c>
      <c r="H15" s="2">
        <f t="shared" si="0"/>
        <v>4556250</v>
      </c>
      <c r="I15" s="2">
        <f t="shared" si="0"/>
        <v>6834375</v>
      </c>
      <c r="J15" s="2">
        <f t="shared" si="0"/>
        <v>8700000</v>
      </c>
      <c r="K15" s="2">
        <f t="shared" si="0"/>
        <v>8700000</v>
      </c>
      <c r="L15" s="2">
        <f t="shared" si="0"/>
        <v>8700000</v>
      </c>
      <c r="M15" s="2">
        <f t="shared" si="0"/>
        <v>8700000</v>
      </c>
      <c r="N15" s="2">
        <f t="shared" si="0"/>
        <v>8700000</v>
      </c>
      <c r="O15" s="2">
        <f t="shared" si="0"/>
        <v>8700000</v>
      </c>
      <c r="P15" s="2">
        <f t="shared" si="0"/>
        <v>8700000</v>
      </c>
      <c r="Q15" s="2">
        <f t="shared" si="0"/>
        <v>8700000</v>
      </c>
      <c r="R15" s="2">
        <f t="shared" si="0"/>
        <v>8700000</v>
      </c>
      <c r="S15" s="2">
        <f t="shared" si="0"/>
        <v>8700000</v>
      </c>
      <c r="T15" s="2">
        <f t="shared" si="0"/>
        <v>8700000</v>
      </c>
      <c r="U15" s="2">
        <f t="shared" si="0"/>
        <v>8700000</v>
      </c>
      <c r="V15" s="2">
        <f t="shared" si="0"/>
        <v>8700000</v>
      </c>
      <c r="W15" s="2">
        <f t="shared" si="0"/>
        <v>8700000</v>
      </c>
      <c r="X15" s="2">
        <f t="shared" si="0"/>
        <v>8700000</v>
      </c>
      <c r="Y15" s="2">
        <f t="shared" si="0"/>
        <v>8700000</v>
      </c>
      <c r="Z15" s="2">
        <f t="shared" si="0"/>
        <v>8700000</v>
      </c>
      <c r="AA15" s="2">
        <f t="shared" si="0"/>
        <v>8700000</v>
      </c>
    </row>
    <row r="16" spans="1:27" x14ac:dyDescent="0.25">
      <c r="A16" s="1" t="s">
        <v>29</v>
      </c>
      <c r="B16" s="1"/>
      <c r="C16" s="2">
        <f t="shared" ref="C16:AA16" si="1">+C15*$B$7*12</f>
        <v>93600000</v>
      </c>
      <c r="D16" s="2">
        <f t="shared" si="1"/>
        <v>140400000</v>
      </c>
      <c r="E16" s="2">
        <f t="shared" si="1"/>
        <v>210600000</v>
      </c>
      <c r="F16" s="2">
        <f t="shared" si="1"/>
        <v>315900000</v>
      </c>
      <c r="G16" s="2">
        <f t="shared" si="1"/>
        <v>473850000</v>
      </c>
      <c r="H16" s="2">
        <f t="shared" si="1"/>
        <v>710775000</v>
      </c>
      <c r="I16" s="2">
        <f t="shared" si="1"/>
        <v>1066162500</v>
      </c>
      <c r="J16" s="2">
        <f t="shared" si="1"/>
        <v>1357200000</v>
      </c>
      <c r="K16" s="2">
        <f t="shared" si="1"/>
        <v>1357200000</v>
      </c>
      <c r="L16" s="2">
        <f t="shared" si="1"/>
        <v>1357200000</v>
      </c>
      <c r="M16" s="2">
        <f t="shared" si="1"/>
        <v>1357200000</v>
      </c>
      <c r="N16" s="2">
        <f t="shared" si="1"/>
        <v>1357200000</v>
      </c>
      <c r="O16" s="2">
        <f t="shared" si="1"/>
        <v>1357200000</v>
      </c>
      <c r="P16" s="2">
        <f t="shared" si="1"/>
        <v>1357200000</v>
      </c>
      <c r="Q16" s="2">
        <f t="shared" si="1"/>
        <v>1357200000</v>
      </c>
      <c r="R16" s="2">
        <f t="shared" si="1"/>
        <v>1357200000</v>
      </c>
      <c r="S16" s="2">
        <f t="shared" si="1"/>
        <v>1357200000</v>
      </c>
      <c r="T16" s="2">
        <f t="shared" si="1"/>
        <v>1357200000</v>
      </c>
      <c r="U16" s="2">
        <f t="shared" si="1"/>
        <v>1357200000</v>
      </c>
      <c r="V16" s="2">
        <f t="shared" si="1"/>
        <v>1357200000</v>
      </c>
      <c r="W16" s="2">
        <f t="shared" si="1"/>
        <v>1357200000</v>
      </c>
      <c r="X16" s="2">
        <f t="shared" si="1"/>
        <v>1357200000</v>
      </c>
      <c r="Y16" s="2">
        <f t="shared" si="1"/>
        <v>1357200000</v>
      </c>
      <c r="Z16" s="2">
        <f t="shared" si="1"/>
        <v>1357200000</v>
      </c>
      <c r="AA16" s="2">
        <f t="shared" si="1"/>
        <v>1357200000</v>
      </c>
    </row>
    <row r="17" spans="1:27" x14ac:dyDescent="0.25">
      <c r="A17" s="1" t="s">
        <v>30</v>
      </c>
      <c r="B17" s="1"/>
      <c r="C17" s="2">
        <f t="shared" ref="C17:AA17" si="2">+C16*$B$8</f>
        <v>46800000</v>
      </c>
      <c r="D17" s="2">
        <f t="shared" si="2"/>
        <v>70200000</v>
      </c>
      <c r="E17" s="2">
        <f t="shared" si="2"/>
        <v>105300000</v>
      </c>
      <c r="F17" s="2">
        <f t="shared" si="2"/>
        <v>157950000</v>
      </c>
      <c r="G17" s="2">
        <f t="shared" si="2"/>
        <v>236925000</v>
      </c>
      <c r="H17" s="2">
        <f t="shared" si="2"/>
        <v>355387500</v>
      </c>
      <c r="I17" s="2">
        <f t="shared" si="2"/>
        <v>533081250</v>
      </c>
      <c r="J17" s="2">
        <f t="shared" si="2"/>
        <v>678600000</v>
      </c>
      <c r="K17" s="2">
        <f t="shared" si="2"/>
        <v>678600000</v>
      </c>
      <c r="L17" s="2">
        <f t="shared" si="2"/>
        <v>678600000</v>
      </c>
      <c r="M17" s="2">
        <f t="shared" si="2"/>
        <v>678600000</v>
      </c>
      <c r="N17" s="2">
        <f t="shared" si="2"/>
        <v>678600000</v>
      </c>
      <c r="O17" s="2">
        <f t="shared" si="2"/>
        <v>678600000</v>
      </c>
      <c r="P17" s="2">
        <f t="shared" si="2"/>
        <v>678600000</v>
      </c>
      <c r="Q17" s="2">
        <f t="shared" si="2"/>
        <v>678600000</v>
      </c>
      <c r="R17" s="2">
        <f t="shared" si="2"/>
        <v>678600000</v>
      </c>
      <c r="S17" s="2">
        <f t="shared" si="2"/>
        <v>678600000</v>
      </c>
      <c r="T17" s="2">
        <f t="shared" si="2"/>
        <v>678600000</v>
      </c>
      <c r="U17" s="2">
        <f t="shared" si="2"/>
        <v>678600000</v>
      </c>
      <c r="V17" s="2">
        <f t="shared" si="2"/>
        <v>678600000</v>
      </c>
      <c r="W17" s="2">
        <f t="shared" si="2"/>
        <v>678600000</v>
      </c>
      <c r="X17" s="2">
        <f t="shared" si="2"/>
        <v>678600000</v>
      </c>
      <c r="Y17" s="2">
        <f t="shared" si="2"/>
        <v>678600000</v>
      </c>
      <c r="Z17" s="2">
        <f t="shared" si="2"/>
        <v>678600000</v>
      </c>
      <c r="AA17" s="2">
        <f t="shared" si="2"/>
        <v>678600000</v>
      </c>
    </row>
    <row r="18" spans="1:27" x14ac:dyDescent="0.25">
      <c r="A18" s="1"/>
      <c r="B18" s="1"/>
      <c r="C18" s="2"/>
      <c r="D18" s="2"/>
      <c r="E18" s="2"/>
      <c r="F18" s="2"/>
      <c r="G18" s="2"/>
      <c r="H18" s="2"/>
      <c r="I18" s="2"/>
      <c r="J18" s="2"/>
      <c r="K18" s="2"/>
      <c r="L18" s="2"/>
      <c r="M18" s="2"/>
      <c r="N18" s="2"/>
      <c r="O18" s="2"/>
      <c r="P18" s="2"/>
      <c r="Q18" s="2"/>
      <c r="R18" s="2"/>
      <c r="S18" s="2"/>
      <c r="T18" s="2"/>
      <c r="U18" s="2"/>
      <c r="V18" s="2"/>
      <c r="W18" s="2"/>
      <c r="X18" s="2"/>
      <c r="Y18" s="2"/>
      <c r="Z18" s="2"/>
      <c r="AA18" s="2"/>
    </row>
    <row r="19" spans="1:27" x14ac:dyDescent="0.25">
      <c r="A19" s="1" t="s">
        <v>31</v>
      </c>
      <c r="B19" s="1"/>
      <c r="C19" s="2">
        <f>+($B$9+$B$10)*C15</f>
        <v>330000000</v>
      </c>
      <c r="D19" s="2">
        <f t="shared" ref="D19:AA19" si="3">+($B$9+$B$10)*(D15-C15)</f>
        <v>165000000</v>
      </c>
      <c r="E19" s="2">
        <f t="shared" si="3"/>
        <v>247500000</v>
      </c>
      <c r="F19" s="2">
        <f t="shared" si="3"/>
        <v>371250000</v>
      </c>
      <c r="G19" s="2">
        <f t="shared" si="3"/>
        <v>556875000</v>
      </c>
      <c r="H19" s="2">
        <f t="shared" si="3"/>
        <v>835312500</v>
      </c>
      <c r="I19" s="2">
        <f t="shared" si="3"/>
        <v>1252968750</v>
      </c>
      <c r="J19" s="2">
        <f t="shared" si="3"/>
        <v>1026093750</v>
      </c>
      <c r="K19" s="2">
        <f t="shared" si="3"/>
        <v>0</v>
      </c>
      <c r="L19" s="2">
        <f t="shared" si="3"/>
        <v>0</v>
      </c>
      <c r="M19" s="2">
        <f t="shared" si="3"/>
        <v>0</v>
      </c>
      <c r="N19" s="2">
        <f t="shared" si="3"/>
        <v>0</v>
      </c>
      <c r="O19" s="2">
        <f t="shared" si="3"/>
        <v>0</v>
      </c>
      <c r="P19" s="2">
        <f t="shared" si="3"/>
        <v>0</v>
      </c>
      <c r="Q19" s="2">
        <f t="shared" si="3"/>
        <v>0</v>
      </c>
      <c r="R19" s="2">
        <f t="shared" si="3"/>
        <v>0</v>
      </c>
      <c r="S19" s="2">
        <f t="shared" si="3"/>
        <v>0</v>
      </c>
      <c r="T19" s="2">
        <f t="shared" si="3"/>
        <v>0</v>
      </c>
      <c r="U19" s="2">
        <f t="shared" si="3"/>
        <v>0</v>
      </c>
      <c r="V19" s="2">
        <f t="shared" si="3"/>
        <v>0</v>
      </c>
      <c r="W19" s="2">
        <f t="shared" si="3"/>
        <v>0</v>
      </c>
      <c r="X19" s="2">
        <f t="shared" si="3"/>
        <v>0</v>
      </c>
      <c r="Y19" s="2">
        <f t="shared" si="3"/>
        <v>0</v>
      </c>
      <c r="Z19" s="2">
        <f t="shared" si="3"/>
        <v>0</v>
      </c>
      <c r="AA19" s="2">
        <f t="shared" si="3"/>
        <v>0</v>
      </c>
    </row>
    <row r="20" spans="1:27" x14ac:dyDescent="0.25">
      <c r="A20" s="1"/>
      <c r="B20" s="1"/>
      <c r="C20" s="2"/>
      <c r="D20" s="2"/>
      <c r="E20" s="2"/>
      <c r="F20" s="2"/>
      <c r="G20" s="2"/>
      <c r="H20" s="2"/>
      <c r="I20" s="2"/>
      <c r="J20" s="2"/>
      <c r="K20" s="2"/>
      <c r="L20" s="2"/>
      <c r="M20" s="2"/>
      <c r="N20" s="2"/>
      <c r="O20" s="2"/>
      <c r="P20" s="2"/>
      <c r="Q20" s="2"/>
      <c r="R20" s="2"/>
      <c r="S20" s="2"/>
      <c r="T20" s="2"/>
      <c r="U20" s="2"/>
      <c r="V20" s="2"/>
      <c r="W20" s="2"/>
      <c r="X20" s="2"/>
      <c r="Y20" s="2"/>
      <c r="Z20" s="2"/>
      <c r="AA20" s="2"/>
    </row>
    <row r="21" spans="1:27" x14ac:dyDescent="0.25">
      <c r="A21" s="1" t="s">
        <v>32</v>
      </c>
      <c r="B21" s="1"/>
      <c r="C21" s="2">
        <f t="shared" ref="C21:AA21" si="4">+C17-C19</f>
        <v>-283200000</v>
      </c>
      <c r="D21" s="2">
        <f t="shared" si="4"/>
        <v>-94800000</v>
      </c>
      <c r="E21" s="2">
        <f t="shared" si="4"/>
        <v>-142200000</v>
      </c>
      <c r="F21" s="2">
        <f t="shared" si="4"/>
        <v>-213300000</v>
      </c>
      <c r="G21" s="2">
        <f t="shared" si="4"/>
        <v>-319950000</v>
      </c>
      <c r="H21" s="2">
        <f t="shared" si="4"/>
        <v>-479925000</v>
      </c>
      <c r="I21" s="2">
        <f t="shared" si="4"/>
        <v>-719887500</v>
      </c>
      <c r="J21" s="2">
        <f t="shared" si="4"/>
        <v>-347493750</v>
      </c>
      <c r="K21" s="2">
        <f t="shared" si="4"/>
        <v>678600000</v>
      </c>
      <c r="L21" s="2">
        <f t="shared" si="4"/>
        <v>678600000</v>
      </c>
      <c r="M21" s="2">
        <f t="shared" si="4"/>
        <v>678600000</v>
      </c>
      <c r="N21" s="2">
        <f t="shared" si="4"/>
        <v>678600000</v>
      </c>
      <c r="O21" s="2">
        <f t="shared" si="4"/>
        <v>678600000</v>
      </c>
      <c r="P21" s="2">
        <f t="shared" si="4"/>
        <v>678600000</v>
      </c>
      <c r="Q21" s="2">
        <f t="shared" si="4"/>
        <v>678600000</v>
      </c>
      <c r="R21" s="2">
        <f t="shared" si="4"/>
        <v>678600000</v>
      </c>
      <c r="S21" s="2">
        <f t="shared" si="4"/>
        <v>678600000</v>
      </c>
      <c r="T21" s="2">
        <f t="shared" si="4"/>
        <v>678600000</v>
      </c>
      <c r="U21" s="2">
        <f t="shared" si="4"/>
        <v>678600000</v>
      </c>
      <c r="V21" s="2">
        <f t="shared" si="4"/>
        <v>678600000</v>
      </c>
      <c r="W21" s="2">
        <f t="shared" si="4"/>
        <v>678600000</v>
      </c>
      <c r="X21" s="2">
        <f t="shared" si="4"/>
        <v>678600000</v>
      </c>
      <c r="Y21" s="2">
        <f t="shared" si="4"/>
        <v>678600000</v>
      </c>
      <c r="Z21" s="2">
        <f t="shared" si="4"/>
        <v>678600000</v>
      </c>
      <c r="AA21" s="2">
        <f t="shared" si="4"/>
        <v>678600000</v>
      </c>
    </row>
    <row r="22" spans="1:27" x14ac:dyDescent="0.25">
      <c r="A22" s="1" t="s">
        <v>35</v>
      </c>
      <c r="B22" s="1"/>
      <c r="C22" s="2">
        <f>+C21</f>
        <v>-283200000</v>
      </c>
      <c r="D22" s="2">
        <f>+C22+D21</f>
        <v>-378000000</v>
      </c>
      <c r="E22" s="2">
        <f t="shared" ref="E22:AA22" si="5">+D22+E21</f>
        <v>-520200000</v>
      </c>
      <c r="F22" s="2">
        <f t="shared" si="5"/>
        <v>-733500000</v>
      </c>
      <c r="G22" s="2">
        <f t="shared" si="5"/>
        <v>-1053450000</v>
      </c>
      <c r="H22" s="2">
        <f t="shared" si="5"/>
        <v>-1533375000</v>
      </c>
      <c r="I22" s="2">
        <f t="shared" si="5"/>
        <v>-2253262500</v>
      </c>
      <c r="J22" s="2">
        <f t="shared" si="5"/>
        <v>-2600756250</v>
      </c>
      <c r="K22" s="2">
        <f t="shared" si="5"/>
        <v>-1922156250</v>
      </c>
      <c r="L22" s="2">
        <f t="shared" si="5"/>
        <v>-1243556250</v>
      </c>
      <c r="M22" s="2">
        <f t="shared" si="5"/>
        <v>-564956250</v>
      </c>
      <c r="N22" s="2">
        <f t="shared" si="5"/>
        <v>113643750</v>
      </c>
      <c r="O22" s="2">
        <f t="shared" si="5"/>
        <v>792243750</v>
      </c>
      <c r="P22" s="2">
        <f t="shared" si="5"/>
        <v>1470843750</v>
      </c>
      <c r="Q22" s="2">
        <f t="shared" si="5"/>
        <v>2149443750</v>
      </c>
      <c r="R22" s="2">
        <f t="shared" si="5"/>
        <v>2828043750</v>
      </c>
      <c r="S22" s="2">
        <f t="shared" si="5"/>
        <v>3506643750</v>
      </c>
      <c r="T22" s="2">
        <f t="shared" si="5"/>
        <v>4185243750</v>
      </c>
      <c r="U22" s="2">
        <f t="shared" si="5"/>
        <v>4863843750</v>
      </c>
      <c r="V22" s="2">
        <f t="shared" si="5"/>
        <v>5542443750</v>
      </c>
      <c r="W22" s="2">
        <f t="shared" si="5"/>
        <v>6221043750</v>
      </c>
      <c r="X22" s="2">
        <f t="shared" si="5"/>
        <v>6899643750</v>
      </c>
      <c r="Y22" s="2">
        <f t="shared" si="5"/>
        <v>7578243750</v>
      </c>
      <c r="Z22" s="2">
        <f t="shared" si="5"/>
        <v>8256843750</v>
      </c>
      <c r="AA22" s="2">
        <f t="shared" si="5"/>
        <v>8935443750</v>
      </c>
    </row>
    <row r="23" spans="1:27" x14ac:dyDescent="0.25">
      <c r="A23" s="1" t="s">
        <v>33</v>
      </c>
      <c r="B23" s="1"/>
      <c r="C23" s="2">
        <v>0</v>
      </c>
      <c r="D23" s="2">
        <f>IF(C22&lt;0,0,D21*$B$11)</f>
        <v>0</v>
      </c>
      <c r="E23" s="2">
        <f t="shared" ref="E23:AA23" si="6">IF(D22&lt;0,0,E21*$B$11)</f>
        <v>0</v>
      </c>
      <c r="F23" s="2">
        <f t="shared" si="6"/>
        <v>0</v>
      </c>
      <c r="G23" s="2">
        <f t="shared" si="6"/>
        <v>0</v>
      </c>
      <c r="H23" s="2">
        <f t="shared" si="6"/>
        <v>0</v>
      </c>
      <c r="I23" s="2">
        <f t="shared" si="6"/>
        <v>0</v>
      </c>
      <c r="J23" s="2">
        <f t="shared" si="6"/>
        <v>0</v>
      </c>
      <c r="K23" s="2">
        <f t="shared" si="6"/>
        <v>0</v>
      </c>
      <c r="L23" s="2">
        <f t="shared" si="6"/>
        <v>0</v>
      </c>
      <c r="M23" s="2">
        <f t="shared" si="6"/>
        <v>0</v>
      </c>
      <c r="N23" s="2">
        <f t="shared" si="6"/>
        <v>0</v>
      </c>
      <c r="O23" s="2">
        <f t="shared" si="6"/>
        <v>169650000</v>
      </c>
      <c r="P23" s="2">
        <f t="shared" si="6"/>
        <v>169650000</v>
      </c>
      <c r="Q23" s="2">
        <f t="shared" si="6"/>
        <v>169650000</v>
      </c>
      <c r="R23" s="2">
        <f t="shared" si="6"/>
        <v>169650000</v>
      </c>
      <c r="S23" s="2">
        <f t="shared" si="6"/>
        <v>169650000</v>
      </c>
      <c r="T23" s="2">
        <f t="shared" si="6"/>
        <v>169650000</v>
      </c>
      <c r="U23" s="2">
        <f t="shared" si="6"/>
        <v>169650000</v>
      </c>
      <c r="V23" s="2">
        <f t="shared" si="6"/>
        <v>169650000</v>
      </c>
      <c r="W23" s="2">
        <f t="shared" si="6"/>
        <v>169650000</v>
      </c>
      <c r="X23" s="2">
        <f t="shared" si="6"/>
        <v>169650000</v>
      </c>
      <c r="Y23" s="2">
        <f t="shared" si="6"/>
        <v>169650000</v>
      </c>
      <c r="Z23" s="2">
        <f t="shared" si="6"/>
        <v>169650000</v>
      </c>
      <c r="AA23" s="2">
        <f t="shared" si="6"/>
        <v>169650000</v>
      </c>
    </row>
    <row r="24" spans="1:27" x14ac:dyDescent="0.25">
      <c r="A24" s="1"/>
      <c r="B24" s="1"/>
      <c r="C24" s="2"/>
      <c r="D24" s="2"/>
      <c r="E24" s="2"/>
      <c r="F24" s="2"/>
      <c r="G24" s="2"/>
      <c r="H24" s="2"/>
      <c r="I24" s="2"/>
      <c r="J24" s="2"/>
      <c r="K24" s="2"/>
      <c r="L24" s="2"/>
      <c r="M24" s="2"/>
      <c r="N24" s="2"/>
      <c r="O24" s="2"/>
      <c r="P24" s="2"/>
      <c r="Q24" s="2"/>
      <c r="R24" s="2"/>
      <c r="S24" s="2"/>
      <c r="T24" s="2"/>
      <c r="U24" s="2"/>
      <c r="V24" s="2"/>
      <c r="W24" s="2"/>
      <c r="X24" s="2"/>
      <c r="Y24" s="2"/>
      <c r="Z24" s="2"/>
      <c r="AA24" s="2"/>
    </row>
    <row r="25" spans="1:27" x14ac:dyDescent="0.25">
      <c r="A25" s="1" t="s">
        <v>36</v>
      </c>
      <c r="B25" s="1"/>
      <c r="C25" s="2">
        <f t="shared" ref="C25:AA25" si="7">+C21-C23</f>
        <v>-283200000</v>
      </c>
      <c r="D25" s="2">
        <f t="shared" si="7"/>
        <v>-94800000</v>
      </c>
      <c r="E25" s="2">
        <f t="shared" si="7"/>
        <v>-142200000</v>
      </c>
      <c r="F25" s="2">
        <f t="shared" si="7"/>
        <v>-213300000</v>
      </c>
      <c r="G25" s="2">
        <f t="shared" si="7"/>
        <v>-319950000</v>
      </c>
      <c r="H25" s="2">
        <f t="shared" si="7"/>
        <v>-479925000</v>
      </c>
      <c r="I25" s="2">
        <f t="shared" si="7"/>
        <v>-719887500</v>
      </c>
      <c r="J25" s="2">
        <f t="shared" si="7"/>
        <v>-347493750</v>
      </c>
      <c r="K25" s="2">
        <f t="shared" si="7"/>
        <v>678600000</v>
      </c>
      <c r="L25" s="2">
        <f t="shared" si="7"/>
        <v>678600000</v>
      </c>
      <c r="M25" s="2">
        <f t="shared" si="7"/>
        <v>678600000</v>
      </c>
      <c r="N25" s="2">
        <f t="shared" si="7"/>
        <v>678600000</v>
      </c>
      <c r="O25" s="2">
        <f t="shared" si="7"/>
        <v>508950000</v>
      </c>
      <c r="P25" s="2">
        <f t="shared" si="7"/>
        <v>508950000</v>
      </c>
      <c r="Q25" s="2">
        <f t="shared" si="7"/>
        <v>508950000</v>
      </c>
      <c r="R25" s="2">
        <f t="shared" si="7"/>
        <v>508950000</v>
      </c>
      <c r="S25" s="2">
        <f t="shared" si="7"/>
        <v>508950000</v>
      </c>
      <c r="T25" s="2">
        <f t="shared" si="7"/>
        <v>508950000</v>
      </c>
      <c r="U25" s="2">
        <f t="shared" si="7"/>
        <v>508950000</v>
      </c>
      <c r="V25" s="2">
        <f t="shared" si="7"/>
        <v>508950000</v>
      </c>
      <c r="W25" s="2">
        <f t="shared" si="7"/>
        <v>508950000</v>
      </c>
      <c r="X25" s="2">
        <f t="shared" si="7"/>
        <v>508950000</v>
      </c>
      <c r="Y25" s="2">
        <f t="shared" si="7"/>
        <v>508950000</v>
      </c>
      <c r="Z25" s="2">
        <f t="shared" si="7"/>
        <v>508950000</v>
      </c>
      <c r="AA25" s="2">
        <f t="shared" si="7"/>
        <v>508950000</v>
      </c>
    </row>
    <row r="27" spans="1:27" x14ac:dyDescent="0.25">
      <c r="A27" s="6" t="s">
        <v>54</v>
      </c>
      <c r="B27" s="6"/>
      <c r="C27" s="7">
        <f>NPV(B12,C25:AA25)</f>
        <v>1800351626.4870567</v>
      </c>
    </row>
  </sheetData>
  <mergeCells count="3">
    <mergeCell ref="A2:B2"/>
    <mergeCell ref="A14:B14"/>
    <mergeCell ref="D2:G1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27"/>
  <sheetViews>
    <sheetView showGridLines="0" showRowColHeaders="0" workbookViewId="0">
      <selection activeCell="D2" sqref="D2:G12"/>
    </sheetView>
  </sheetViews>
  <sheetFormatPr defaultRowHeight="15" x14ac:dyDescent="0.25"/>
  <cols>
    <col min="1" max="1" width="40.28515625" style="3" customWidth="1"/>
    <col min="2" max="2" width="11.5703125" style="3" customWidth="1"/>
    <col min="3" max="27" width="14.140625" style="3" customWidth="1"/>
    <col min="28" max="16384" width="9.140625" style="3"/>
  </cols>
  <sheetData>
    <row r="2" spans="1:27" ht="15" customHeight="1" x14ac:dyDescent="0.25">
      <c r="A2" s="31" t="s">
        <v>43</v>
      </c>
      <c r="B2" s="32"/>
      <c r="D2" s="35" t="s">
        <v>51</v>
      </c>
      <c r="E2" s="35"/>
      <c r="F2" s="35"/>
      <c r="G2" s="35"/>
    </row>
    <row r="3" spans="1:27" x14ac:dyDescent="0.25">
      <c r="A3" s="1" t="s">
        <v>40</v>
      </c>
      <c r="B3" s="8">
        <f>+'Simulatore Risultati'!B3</f>
        <v>17400000</v>
      </c>
      <c r="D3" s="35"/>
      <c r="E3" s="35"/>
      <c r="F3" s="35"/>
      <c r="G3" s="35"/>
    </row>
    <row r="4" spans="1:27" x14ac:dyDescent="0.25">
      <c r="A4" s="1" t="s">
        <v>41</v>
      </c>
      <c r="B4" s="8">
        <v>600000</v>
      </c>
      <c r="D4" s="35"/>
      <c r="E4" s="35"/>
      <c r="F4" s="35"/>
      <c r="G4" s="35"/>
    </row>
    <row r="5" spans="1:27" x14ac:dyDescent="0.25">
      <c r="A5" s="1" t="s">
        <v>42</v>
      </c>
      <c r="B5" s="9">
        <v>0.5</v>
      </c>
      <c r="D5" s="35"/>
      <c r="E5" s="35"/>
      <c r="F5" s="35"/>
      <c r="G5" s="35"/>
    </row>
    <row r="6" spans="1:27" x14ac:dyDescent="0.25">
      <c r="A6" s="1" t="s">
        <v>37</v>
      </c>
      <c r="B6" s="10">
        <v>0.5</v>
      </c>
      <c r="D6" s="35"/>
      <c r="E6" s="35"/>
      <c r="F6" s="35"/>
      <c r="G6" s="35"/>
    </row>
    <row r="7" spans="1:27" x14ac:dyDescent="0.25">
      <c r="A7" s="1" t="s">
        <v>38</v>
      </c>
      <c r="B7" s="13">
        <v>13</v>
      </c>
      <c r="D7" s="35"/>
      <c r="E7" s="35"/>
      <c r="F7" s="35"/>
      <c r="G7" s="35"/>
    </row>
    <row r="8" spans="1:27" x14ac:dyDescent="0.25">
      <c r="A8" s="36" t="s">
        <v>0</v>
      </c>
      <c r="B8" s="37">
        <v>0.45</v>
      </c>
      <c r="D8" s="35"/>
      <c r="E8" s="35"/>
      <c r="F8" s="35"/>
      <c r="G8" s="35"/>
    </row>
    <row r="9" spans="1:27" x14ac:dyDescent="0.25">
      <c r="A9" s="36" t="s">
        <v>34</v>
      </c>
      <c r="B9" s="38">
        <v>450</v>
      </c>
      <c r="D9" s="35"/>
      <c r="E9" s="35"/>
      <c r="F9" s="35"/>
      <c r="G9" s="35"/>
    </row>
    <row r="10" spans="1:27" x14ac:dyDescent="0.25">
      <c r="A10" s="1" t="s">
        <v>39</v>
      </c>
      <c r="B10" s="11">
        <v>150</v>
      </c>
      <c r="D10" s="35"/>
      <c r="E10" s="35"/>
      <c r="F10" s="35"/>
      <c r="G10" s="35"/>
    </row>
    <row r="11" spans="1:27" x14ac:dyDescent="0.25">
      <c r="A11" s="1" t="s">
        <v>33</v>
      </c>
      <c r="B11" s="10">
        <v>0.25</v>
      </c>
      <c r="D11" s="35"/>
      <c r="E11" s="35"/>
      <c r="F11" s="35"/>
      <c r="G11" s="35"/>
    </row>
    <row r="12" spans="1:27" x14ac:dyDescent="0.25">
      <c r="A12" s="1" t="s">
        <v>1</v>
      </c>
      <c r="B12" s="12">
        <v>0.06</v>
      </c>
      <c r="D12" s="35"/>
      <c r="E12" s="35"/>
      <c r="F12" s="35"/>
      <c r="G12" s="35"/>
    </row>
    <row r="14" spans="1:27" s="4" customFormat="1" ht="13.5" customHeight="1" x14ac:dyDescent="0.25">
      <c r="A14" s="33" t="s">
        <v>2</v>
      </c>
      <c r="B14" s="34"/>
      <c r="C14" s="15" t="s">
        <v>3</v>
      </c>
      <c r="D14" s="15" t="s">
        <v>4</v>
      </c>
      <c r="E14" s="15" t="s">
        <v>5</v>
      </c>
      <c r="F14" s="15" t="s">
        <v>6</v>
      </c>
      <c r="G14" s="15" t="s">
        <v>7</v>
      </c>
      <c r="H14" s="15" t="s">
        <v>8</v>
      </c>
      <c r="I14" s="15" t="s">
        <v>9</v>
      </c>
      <c r="J14" s="15" t="s">
        <v>10</v>
      </c>
      <c r="K14" s="15" t="s">
        <v>11</v>
      </c>
      <c r="L14" s="15" t="s">
        <v>12</v>
      </c>
      <c r="M14" s="15" t="s">
        <v>13</v>
      </c>
      <c r="N14" s="15" t="s">
        <v>14</v>
      </c>
      <c r="O14" s="15" t="s">
        <v>15</v>
      </c>
      <c r="P14" s="15" t="s">
        <v>16</v>
      </c>
      <c r="Q14" s="15" t="s">
        <v>17</v>
      </c>
      <c r="R14" s="15" t="s">
        <v>18</v>
      </c>
      <c r="S14" s="15" t="s">
        <v>19</v>
      </c>
      <c r="T14" s="15" t="s">
        <v>20</v>
      </c>
      <c r="U14" s="15" t="s">
        <v>21</v>
      </c>
      <c r="V14" s="15" t="s">
        <v>22</v>
      </c>
      <c r="W14" s="15" t="s">
        <v>23</v>
      </c>
      <c r="X14" s="15" t="s">
        <v>24</v>
      </c>
      <c r="Y14" s="15" t="s">
        <v>25</v>
      </c>
      <c r="Z14" s="15" t="s">
        <v>26</v>
      </c>
      <c r="AA14" s="15" t="s">
        <v>27</v>
      </c>
    </row>
    <row r="15" spans="1:27" x14ac:dyDescent="0.25">
      <c r="A15" s="1" t="s">
        <v>28</v>
      </c>
      <c r="B15" s="1"/>
      <c r="C15" s="2">
        <f>+B4</f>
        <v>600000</v>
      </c>
      <c r="D15" s="2">
        <f>IF(C15*(1+$B$6)&gt;($B$5*$B$3),$B$5*$B$3,C15*(1+$B$6))</f>
        <v>900000</v>
      </c>
      <c r="E15" s="2">
        <f t="shared" ref="E15:AA15" si="0">IF(D15*(1+$B$6)&gt;($B$5*$B$3),$B$5*$B$3,D15*(1+$B$6))</f>
        <v>1350000</v>
      </c>
      <c r="F15" s="2">
        <f t="shared" si="0"/>
        <v>2025000</v>
      </c>
      <c r="G15" s="2">
        <f t="shared" si="0"/>
        <v>3037500</v>
      </c>
      <c r="H15" s="2">
        <f t="shared" si="0"/>
        <v>4556250</v>
      </c>
      <c r="I15" s="2">
        <f t="shared" si="0"/>
        <v>6834375</v>
      </c>
      <c r="J15" s="2">
        <f t="shared" si="0"/>
        <v>8700000</v>
      </c>
      <c r="K15" s="2">
        <f t="shared" si="0"/>
        <v>8700000</v>
      </c>
      <c r="L15" s="2">
        <f t="shared" si="0"/>
        <v>8700000</v>
      </c>
      <c r="M15" s="2">
        <f t="shared" si="0"/>
        <v>8700000</v>
      </c>
      <c r="N15" s="2">
        <f t="shared" si="0"/>
        <v>8700000</v>
      </c>
      <c r="O15" s="2">
        <f t="shared" si="0"/>
        <v>8700000</v>
      </c>
      <c r="P15" s="2">
        <f t="shared" si="0"/>
        <v>8700000</v>
      </c>
      <c r="Q15" s="2">
        <f t="shared" si="0"/>
        <v>8700000</v>
      </c>
      <c r="R15" s="2">
        <f t="shared" si="0"/>
        <v>8700000</v>
      </c>
      <c r="S15" s="2">
        <f t="shared" si="0"/>
        <v>8700000</v>
      </c>
      <c r="T15" s="2">
        <f t="shared" si="0"/>
        <v>8700000</v>
      </c>
      <c r="U15" s="2">
        <f t="shared" si="0"/>
        <v>8700000</v>
      </c>
      <c r="V15" s="2">
        <f t="shared" si="0"/>
        <v>8700000</v>
      </c>
      <c r="W15" s="2">
        <f t="shared" si="0"/>
        <v>8700000</v>
      </c>
      <c r="X15" s="2">
        <f t="shared" si="0"/>
        <v>8700000</v>
      </c>
      <c r="Y15" s="2">
        <f t="shared" si="0"/>
        <v>8700000</v>
      </c>
      <c r="Z15" s="2">
        <f t="shared" si="0"/>
        <v>8700000</v>
      </c>
      <c r="AA15" s="2">
        <f t="shared" si="0"/>
        <v>8700000</v>
      </c>
    </row>
    <row r="16" spans="1:27" x14ac:dyDescent="0.25">
      <c r="A16" s="1" t="s">
        <v>29</v>
      </c>
      <c r="B16" s="1"/>
      <c r="C16" s="2">
        <f t="shared" ref="C16:AA16" si="1">+C15*$B$7*12</f>
        <v>93600000</v>
      </c>
      <c r="D16" s="2">
        <f t="shared" si="1"/>
        <v>140400000</v>
      </c>
      <c r="E16" s="2">
        <f t="shared" si="1"/>
        <v>210600000</v>
      </c>
      <c r="F16" s="2">
        <f t="shared" si="1"/>
        <v>315900000</v>
      </c>
      <c r="G16" s="2">
        <f t="shared" si="1"/>
        <v>473850000</v>
      </c>
      <c r="H16" s="2">
        <f t="shared" si="1"/>
        <v>710775000</v>
      </c>
      <c r="I16" s="2">
        <f t="shared" si="1"/>
        <v>1066162500</v>
      </c>
      <c r="J16" s="2">
        <f t="shared" si="1"/>
        <v>1357200000</v>
      </c>
      <c r="K16" s="2">
        <f t="shared" si="1"/>
        <v>1357200000</v>
      </c>
      <c r="L16" s="2">
        <f t="shared" si="1"/>
        <v>1357200000</v>
      </c>
      <c r="M16" s="2">
        <f t="shared" si="1"/>
        <v>1357200000</v>
      </c>
      <c r="N16" s="2">
        <f t="shared" si="1"/>
        <v>1357200000</v>
      </c>
      <c r="O16" s="2">
        <f t="shared" si="1"/>
        <v>1357200000</v>
      </c>
      <c r="P16" s="2">
        <f t="shared" si="1"/>
        <v>1357200000</v>
      </c>
      <c r="Q16" s="2">
        <f t="shared" si="1"/>
        <v>1357200000</v>
      </c>
      <c r="R16" s="2">
        <f t="shared" si="1"/>
        <v>1357200000</v>
      </c>
      <c r="S16" s="2">
        <f t="shared" si="1"/>
        <v>1357200000</v>
      </c>
      <c r="T16" s="2">
        <f t="shared" si="1"/>
        <v>1357200000</v>
      </c>
      <c r="U16" s="2">
        <f t="shared" si="1"/>
        <v>1357200000</v>
      </c>
      <c r="V16" s="2">
        <f t="shared" si="1"/>
        <v>1357200000</v>
      </c>
      <c r="W16" s="2">
        <f t="shared" si="1"/>
        <v>1357200000</v>
      </c>
      <c r="X16" s="2">
        <f t="shared" si="1"/>
        <v>1357200000</v>
      </c>
      <c r="Y16" s="2">
        <f t="shared" si="1"/>
        <v>1357200000</v>
      </c>
      <c r="Z16" s="2">
        <f t="shared" si="1"/>
        <v>1357200000</v>
      </c>
      <c r="AA16" s="2">
        <f t="shared" si="1"/>
        <v>1357200000</v>
      </c>
    </row>
    <row r="17" spans="1:27" x14ac:dyDescent="0.25">
      <c r="A17" s="1" t="s">
        <v>30</v>
      </c>
      <c r="B17" s="1"/>
      <c r="C17" s="2">
        <f t="shared" ref="C17:AA17" si="2">+C16*$B$8</f>
        <v>42120000</v>
      </c>
      <c r="D17" s="2">
        <f t="shared" si="2"/>
        <v>63180000</v>
      </c>
      <c r="E17" s="2">
        <f t="shared" si="2"/>
        <v>94770000</v>
      </c>
      <c r="F17" s="2">
        <f t="shared" si="2"/>
        <v>142155000</v>
      </c>
      <c r="G17" s="2">
        <f t="shared" si="2"/>
        <v>213232500</v>
      </c>
      <c r="H17" s="2">
        <f t="shared" si="2"/>
        <v>319848750</v>
      </c>
      <c r="I17" s="2">
        <f t="shared" si="2"/>
        <v>479773125</v>
      </c>
      <c r="J17" s="2">
        <f t="shared" si="2"/>
        <v>610740000</v>
      </c>
      <c r="K17" s="2">
        <f t="shared" si="2"/>
        <v>610740000</v>
      </c>
      <c r="L17" s="2">
        <f t="shared" si="2"/>
        <v>610740000</v>
      </c>
      <c r="M17" s="2">
        <f t="shared" si="2"/>
        <v>610740000</v>
      </c>
      <c r="N17" s="2">
        <f t="shared" si="2"/>
        <v>610740000</v>
      </c>
      <c r="O17" s="2">
        <f t="shared" si="2"/>
        <v>610740000</v>
      </c>
      <c r="P17" s="2">
        <f t="shared" si="2"/>
        <v>610740000</v>
      </c>
      <c r="Q17" s="2">
        <f t="shared" si="2"/>
        <v>610740000</v>
      </c>
      <c r="R17" s="2">
        <f t="shared" si="2"/>
        <v>610740000</v>
      </c>
      <c r="S17" s="2">
        <f t="shared" si="2"/>
        <v>610740000</v>
      </c>
      <c r="T17" s="2">
        <f t="shared" si="2"/>
        <v>610740000</v>
      </c>
      <c r="U17" s="2">
        <f t="shared" si="2"/>
        <v>610740000</v>
      </c>
      <c r="V17" s="2">
        <f t="shared" si="2"/>
        <v>610740000</v>
      </c>
      <c r="W17" s="2">
        <f t="shared" si="2"/>
        <v>610740000</v>
      </c>
      <c r="X17" s="2">
        <f t="shared" si="2"/>
        <v>610740000</v>
      </c>
      <c r="Y17" s="2">
        <f t="shared" si="2"/>
        <v>610740000</v>
      </c>
      <c r="Z17" s="2">
        <f t="shared" si="2"/>
        <v>610740000</v>
      </c>
      <c r="AA17" s="2">
        <f t="shared" si="2"/>
        <v>610740000</v>
      </c>
    </row>
    <row r="18" spans="1:27" x14ac:dyDescent="0.25">
      <c r="A18" s="1"/>
      <c r="B18" s="1"/>
      <c r="C18" s="2"/>
      <c r="D18" s="2"/>
      <c r="E18" s="2"/>
      <c r="F18" s="2"/>
      <c r="G18" s="2"/>
      <c r="H18" s="2"/>
      <c r="I18" s="2"/>
      <c r="J18" s="2"/>
      <c r="K18" s="2"/>
      <c r="L18" s="2"/>
      <c r="M18" s="2"/>
      <c r="N18" s="2"/>
      <c r="O18" s="2"/>
      <c r="P18" s="2"/>
      <c r="Q18" s="2"/>
      <c r="R18" s="2"/>
      <c r="S18" s="2"/>
      <c r="T18" s="2"/>
      <c r="U18" s="2"/>
      <c r="V18" s="2"/>
      <c r="W18" s="2"/>
      <c r="X18" s="2"/>
      <c r="Y18" s="2"/>
      <c r="Z18" s="2"/>
      <c r="AA18" s="2"/>
    </row>
    <row r="19" spans="1:27" x14ac:dyDescent="0.25">
      <c r="A19" s="1" t="s">
        <v>31</v>
      </c>
      <c r="B19" s="1"/>
      <c r="C19" s="2">
        <f>+($B$9+$B$10)*C15</f>
        <v>360000000</v>
      </c>
      <c r="D19" s="2">
        <f t="shared" ref="D19:AA19" si="3">+($B$9+$B$10)*(D15-C15)</f>
        <v>180000000</v>
      </c>
      <c r="E19" s="2">
        <f t="shared" si="3"/>
        <v>270000000</v>
      </c>
      <c r="F19" s="2">
        <f t="shared" si="3"/>
        <v>405000000</v>
      </c>
      <c r="G19" s="2">
        <f t="shared" si="3"/>
        <v>607500000</v>
      </c>
      <c r="H19" s="2">
        <f t="shared" si="3"/>
        <v>911250000</v>
      </c>
      <c r="I19" s="2">
        <f t="shared" si="3"/>
        <v>1366875000</v>
      </c>
      <c r="J19" s="2">
        <f t="shared" si="3"/>
        <v>1119375000</v>
      </c>
      <c r="K19" s="2">
        <f t="shared" si="3"/>
        <v>0</v>
      </c>
      <c r="L19" s="2">
        <f t="shared" si="3"/>
        <v>0</v>
      </c>
      <c r="M19" s="2">
        <f t="shared" si="3"/>
        <v>0</v>
      </c>
      <c r="N19" s="2">
        <f t="shared" si="3"/>
        <v>0</v>
      </c>
      <c r="O19" s="2">
        <f t="shared" si="3"/>
        <v>0</v>
      </c>
      <c r="P19" s="2">
        <f t="shared" si="3"/>
        <v>0</v>
      </c>
      <c r="Q19" s="2">
        <f t="shared" si="3"/>
        <v>0</v>
      </c>
      <c r="R19" s="2">
        <f t="shared" si="3"/>
        <v>0</v>
      </c>
      <c r="S19" s="2">
        <f t="shared" si="3"/>
        <v>0</v>
      </c>
      <c r="T19" s="2">
        <f t="shared" si="3"/>
        <v>0</v>
      </c>
      <c r="U19" s="2">
        <f t="shared" si="3"/>
        <v>0</v>
      </c>
      <c r="V19" s="2">
        <f t="shared" si="3"/>
        <v>0</v>
      </c>
      <c r="W19" s="2">
        <f t="shared" si="3"/>
        <v>0</v>
      </c>
      <c r="X19" s="2">
        <f t="shared" si="3"/>
        <v>0</v>
      </c>
      <c r="Y19" s="2">
        <f t="shared" si="3"/>
        <v>0</v>
      </c>
      <c r="Z19" s="2">
        <f t="shared" si="3"/>
        <v>0</v>
      </c>
      <c r="AA19" s="2">
        <f t="shared" si="3"/>
        <v>0</v>
      </c>
    </row>
    <row r="20" spans="1:27" x14ac:dyDescent="0.25">
      <c r="A20" s="1"/>
      <c r="B20" s="1"/>
      <c r="C20" s="2"/>
      <c r="D20" s="2"/>
      <c r="E20" s="2"/>
      <c r="F20" s="2"/>
      <c r="G20" s="2"/>
      <c r="H20" s="2"/>
      <c r="I20" s="2"/>
      <c r="J20" s="2"/>
      <c r="K20" s="2"/>
      <c r="L20" s="2"/>
      <c r="M20" s="2"/>
      <c r="N20" s="2"/>
      <c r="O20" s="2"/>
      <c r="P20" s="2"/>
      <c r="Q20" s="2"/>
      <c r="R20" s="2"/>
      <c r="S20" s="2"/>
      <c r="T20" s="2"/>
      <c r="U20" s="2"/>
      <c r="V20" s="2"/>
      <c r="W20" s="2"/>
      <c r="X20" s="2"/>
      <c r="Y20" s="2"/>
      <c r="Z20" s="2"/>
      <c r="AA20" s="2"/>
    </row>
    <row r="21" spans="1:27" x14ac:dyDescent="0.25">
      <c r="A21" s="1" t="s">
        <v>32</v>
      </c>
      <c r="B21" s="1"/>
      <c r="C21" s="2">
        <f t="shared" ref="C21:AA21" si="4">+C17-C19</f>
        <v>-317880000</v>
      </c>
      <c r="D21" s="2">
        <f t="shared" si="4"/>
        <v>-116820000</v>
      </c>
      <c r="E21" s="2">
        <f t="shared" si="4"/>
        <v>-175230000</v>
      </c>
      <c r="F21" s="2">
        <f t="shared" si="4"/>
        <v>-262845000</v>
      </c>
      <c r="G21" s="2">
        <f t="shared" si="4"/>
        <v>-394267500</v>
      </c>
      <c r="H21" s="2">
        <f t="shared" si="4"/>
        <v>-591401250</v>
      </c>
      <c r="I21" s="2">
        <f t="shared" si="4"/>
        <v>-887101875</v>
      </c>
      <c r="J21" s="2">
        <f t="shared" si="4"/>
        <v>-508635000</v>
      </c>
      <c r="K21" s="2">
        <f t="shared" si="4"/>
        <v>610740000</v>
      </c>
      <c r="L21" s="2">
        <f t="shared" si="4"/>
        <v>610740000</v>
      </c>
      <c r="M21" s="2">
        <f t="shared" si="4"/>
        <v>610740000</v>
      </c>
      <c r="N21" s="2">
        <f t="shared" si="4"/>
        <v>610740000</v>
      </c>
      <c r="O21" s="2">
        <f t="shared" si="4"/>
        <v>610740000</v>
      </c>
      <c r="P21" s="2">
        <f t="shared" si="4"/>
        <v>610740000</v>
      </c>
      <c r="Q21" s="2">
        <f t="shared" si="4"/>
        <v>610740000</v>
      </c>
      <c r="R21" s="2">
        <f t="shared" si="4"/>
        <v>610740000</v>
      </c>
      <c r="S21" s="2">
        <f t="shared" si="4"/>
        <v>610740000</v>
      </c>
      <c r="T21" s="2">
        <f t="shared" si="4"/>
        <v>610740000</v>
      </c>
      <c r="U21" s="2">
        <f t="shared" si="4"/>
        <v>610740000</v>
      </c>
      <c r="V21" s="2">
        <f t="shared" si="4"/>
        <v>610740000</v>
      </c>
      <c r="W21" s="2">
        <f t="shared" si="4"/>
        <v>610740000</v>
      </c>
      <c r="X21" s="2">
        <f t="shared" si="4"/>
        <v>610740000</v>
      </c>
      <c r="Y21" s="2">
        <f t="shared" si="4"/>
        <v>610740000</v>
      </c>
      <c r="Z21" s="2">
        <f t="shared" si="4"/>
        <v>610740000</v>
      </c>
      <c r="AA21" s="2">
        <f t="shared" si="4"/>
        <v>610740000</v>
      </c>
    </row>
    <row r="22" spans="1:27" x14ac:dyDescent="0.25">
      <c r="A22" s="1" t="s">
        <v>35</v>
      </c>
      <c r="B22" s="1"/>
      <c r="C22" s="2">
        <f>+C21</f>
        <v>-317880000</v>
      </c>
      <c r="D22" s="2">
        <f>+C22+D21</f>
        <v>-434700000</v>
      </c>
      <c r="E22" s="2">
        <f t="shared" ref="E22:AA22" si="5">+D22+E21</f>
        <v>-609930000</v>
      </c>
      <c r="F22" s="2">
        <f t="shared" si="5"/>
        <v>-872775000</v>
      </c>
      <c r="G22" s="2">
        <f t="shared" si="5"/>
        <v>-1267042500</v>
      </c>
      <c r="H22" s="2">
        <f t="shared" si="5"/>
        <v>-1858443750</v>
      </c>
      <c r="I22" s="2">
        <f t="shared" si="5"/>
        <v>-2745545625</v>
      </c>
      <c r="J22" s="2">
        <f t="shared" si="5"/>
        <v>-3254180625</v>
      </c>
      <c r="K22" s="2">
        <f t="shared" si="5"/>
        <v>-2643440625</v>
      </c>
      <c r="L22" s="2">
        <f t="shared" si="5"/>
        <v>-2032700625</v>
      </c>
      <c r="M22" s="2">
        <f t="shared" si="5"/>
        <v>-1421960625</v>
      </c>
      <c r="N22" s="2">
        <f t="shared" si="5"/>
        <v>-811220625</v>
      </c>
      <c r="O22" s="2">
        <f t="shared" si="5"/>
        <v>-200480625</v>
      </c>
      <c r="P22" s="2">
        <f t="shared" si="5"/>
        <v>410259375</v>
      </c>
      <c r="Q22" s="2">
        <f t="shared" si="5"/>
        <v>1020999375</v>
      </c>
      <c r="R22" s="2">
        <f t="shared" si="5"/>
        <v>1631739375</v>
      </c>
      <c r="S22" s="2">
        <f t="shared" si="5"/>
        <v>2242479375</v>
      </c>
      <c r="T22" s="2">
        <f t="shared" si="5"/>
        <v>2853219375</v>
      </c>
      <c r="U22" s="2">
        <f t="shared" si="5"/>
        <v>3463959375</v>
      </c>
      <c r="V22" s="2">
        <f t="shared" si="5"/>
        <v>4074699375</v>
      </c>
      <c r="W22" s="2">
        <f t="shared" si="5"/>
        <v>4685439375</v>
      </c>
      <c r="X22" s="2">
        <f t="shared" si="5"/>
        <v>5296179375</v>
      </c>
      <c r="Y22" s="2">
        <f t="shared" si="5"/>
        <v>5906919375</v>
      </c>
      <c r="Z22" s="2">
        <f t="shared" si="5"/>
        <v>6517659375</v>
      </c>
      <c r="AA22" s="2">
        <f t="shared" si="5"/>
        <v>7128399375</v>
      </c>
    </row>
    <row r="23" spans="1:27" x14ac:dyDescent="0.25">
      <c r="A23" s="1" t="s">
        <v>33</v>
      </c>
      <c r="B23" s="1"/>
      <c r="C23" s="2">
        <v>0</v>
      </c>
      <c r="D23" s="2">
        <f>IF(C22&lt;0,0,D21*$B$11)</f>
        <v>0</v>
      </c>
      <c r="E23" s="2">
        <f t="shared" ref="E23:AA23" si="6">IF(D22&lt;0,0,E21*$B$11)</f>
        <v>0</v>
      </c>
      <c r="F23" s="2">
        <f t="shared" si="6"/>
        <v>0</v>
      </c>
      <c r="G23" s="2">
        <f t="shared" si="6"/>
        <v>0</v>
      </c>
      <c r="H23" s="2">
        <f t="shared" si="6"/>
        <v>0</v>
      </c>
      <c r="I23" s="2">
        <f t="shared" si="6"/>
        <v>0</v>
      </c>
      <c r="J23" s="2">
        <f t="shared" si="6"/>
        <v>0</v>
      </c>
      <c r="K23" s="2">
        <f t="shared" si="6"/>
        <v>0</v>
      </c>
      <c r="L23" s="2">
        <f t="shared" si="6"/>
        <v>0</v>
      </c>
      <c r="M23" s="2">
        <f t="shared" si="6"/>
        <v>0</v>
      </c>
      <c r="N23" s="2">
        <f t="shared" si="6"/>
        <v>0</v>
      </c>
      <c r="O23" s="2">
        <f t="shared" si="6"/>
        <v>0</v>
      </c>
      <c r="P23" s="2">
        <f t="shared" si="6"/>
        <v>0</v>
      </c>
      <c r="Q23" s="2">
        <f t="shared" si="6"/>
        <v>152685000</v>
      </c>
      <c r="R23" s="2">
        <f t="shared" si="6"/>
        <v>152685000</v>
      </c>
      <c r="S23" s="2">
        <f t="shared" si="6"/>
        <v>152685000</v>
      </c>
      <c r="T23" s="2">
        <f t="shared" si="6"/>
        <v>152685000</v>
      </c>
      <c r="U23" s="2">
        <f t="shared" si="6"/>
        <v>152685000</v>
      </c>
      <c r="V23" s="2">
        <f t="shared" si="6"/>
        <v>152685000</v>
      </c>
      <c r="W23" s="2">
        <f t="shared" si="6"/>
        <v>152685000</v>
      </c>
      <c r="X23" s="2">
        <f t="shared" si="6"/>
        <v>152685000</v>
      </c>
      <c r="Y23" s="2">
        <f t="shared" si="6"/>
        <v>152685000</v>
      </c>
      <c r="Z23" s="2">
        <f t="shared" si="6"/>
        <v>152685000</v>
      </c>
      <c r="AA23" s="2">
        <f t="shared" si="6"/>
        <v>152685000</v>
      </c>
    </row>
    <row r="24" spans="1:27" x14ac:dyDescent="0.25">
      <c r="A24" s="1"/>
      <c r="B24" s="1"/>
      <c r="C24" s="2"/>
      <c r="D24" s="2"/>
      <c r="E24" s="2"/>
      <c r="F24" s="2"/>
      <c r="G24" s="2"/>
      <c r="H24" s="2"/>
      <c r="I24" s="2"/>
      <c r="J24" s="2"/>
      <c r="K24" s="2"/>
      <c r="L24" s="2"/>
      <c r="M24" s="2"/>
      <c r="N24" s="2"/>
      <c r="O24" s="2"/>
      <c r="P24" s="2"/>
      <c r="Q24" s="2"/>
      <c r="R24" s="2"/>
      <c r="S24" s="2"/>
      <c r="T24" s="2"/>
      <c r="U24" s="2"/>
      <c r="V24" s="2"/>
      <c r="W24" s="2"/>
      <c r="X24" s="2"/>
      <c r="Y24" s="2"/>
      <c r="Z24" s="2"/>
      <c r="AA24" s="2"/>
    </row>
    <row r="25" spans="1:27" x14ac:dyDescent="0.25">
      <c r="A25" s="1" t="s">
        <v>36</v>
      </c>
      <c r="B25" s="1"/>
      <c r="C25" s="2">
        <f t="shared" ref="C25:AA25" si="7">+C21-C23</f>
        <v>-317880000</v>
      </c>
      <c r="D25" s="2">
        <f t="shared" si="7"/>
        <v>-116820000</v>
      </c>
      <c r="E25" s="2">
        <f t="shared" si="7"/>
        <v>-175230000</v>
      </c>
      <c r="F25" s="2">
        <f t="shared" si="7"/>
        <v>-262845000</v>
      </c>
      <c r="G25" s="2">
        <f t="shared" si="7"/>
        <v>-394267500</v>
      </c>
      <c r="H25" s="2">
        <f t="shared" si="7"/>
        <v>-591401250</v>
      </c>
      <c r="I25" s="2">
        <f t="shared" si="7"/>
        <v>-887101875</v>
      </c>
      <c r="J25" s="2">
        <f t="shared" si="7"/>
        <v>-508635000</v>
      </c>
      <c r="K25" s="2">
        <f t="shared" si="7"/>
        <v>610740000</v>
      </c>
      <c r="L25" s="2">
        <f t="shared" si="7"/>
        <v>610740000</v>
      </c>
      <c r="M25" s="2">
        <f t="shared" si="7"/>
        <v>610740000</v>
      </c>
      <c r="N25" s="2">
        <f t="shared" si="7"/>
        <v>610740000</v>
      </c>
      <c r="O25" s="2">
        <f t="shared" si="7"/>
        <v>610740000</v>
      </c>
      <c r="P25" s="2">
        <f t="shared" si="7"/>
        <v>610740000</v>
      </c>
      <c r="Q25" s="2">
        <f t="shared" si="7"/>
        <v>458055000</v>
      </c>
      <c r="R25" s="2">
        <f t="shared" si="7"/>
        <v>458055000</v>
      </c>
      <c r="S25" s="2">
        <f t="shared" si="7"/>
        <v>458055000</v>
      </c>
      <c r="T25" s="2">
        <f t="shared" si="7"/>
        <v>458055000</v>
      </c>
      <c r="U25" s="2">
        <f t="shared" si="7"/>
        <v>458055000</v>
      </c>
      <c r="V25" s="2">
        <f t="shared" si="7"/>
        <v>458055000</v>
      </c>
      <c r="W25" s="2">
        <f t="shared" si="7"/>
        <v>458055000</v>
      </c>
      <c r="X25" s="2">
        <f t="shared" si="7"/>
        <v>458055000</v>
      </c>
      <c r="Y25" s="2">
        <f t="shared" si="7"/>
        <v>458055000</v>
      </c>
      <c r="Z25" s="2">
        <f t="shared" si="7"/>
        <v>458055000</v>
      </c>
      <c r="AA25" s="2">
        <f t="shared" si="7"/>
        <v>458055000</v>
      </c>
    </row>
    <row r="27" spans="1:27" x14ac:dyDescent="0.25">
      <c r="A27" s="6" t="s">
        <v>54</v>
      </c>
      <c r="B27" s="6"/>
      <c r="C27" s="7">
        <f>NPV(B12,C25:AA25)</f>
        <v>1102303370.942992</v>
      </c>
    </row>
  </sheetData>
  <mergeCells count="3">
    <mergeCell ref="A2:B2"/>
    <mergeCell ref="D2:G12"/>
    <mergeCell ref="A14:B1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27"/>
  <sheetViews>
    <sheetView showGridLines="0" showRowColHeaders="0" workbookViewId="0">
      <selection activeCell="D2" sqref="D2:G12"/>
    </sheetView>
  </sheetViews>
  <sheetFormatPr defaultRowHeight="15" x14ac:dyDescent="0.25"/>
  <cols>
    <col min="1" max="1" width="40.28515625" style="3" customWidth="1"/>
    <col min="2" max="2" width="11.5703125" style="3" customWidth="1"/>
    <col min="3" max="27" width="14.140625" style="3" customWidth="1"/>
    <col min="28" max="16384" width="9.140625" style="3"/>
  </cols>
  <sheetData>
    <row r="2" spans="1:27" ht="15" customHeight="1" x14ac:dyDescent="0.25">
      <c r="A2" s="31" t="s">
        <v>43</v>
      </c>
      <c r="B2" s="32"/>
      <c r="D2" s="35" t="s">
        <v>53</v>
      </c>
      <c r="E2" s="35"/>
      <c r="F2" s="35"/>
      <c r="G2" s="35"/>
    </row>
    <row r="3" spans="1:27" x14ac:dyDescent="0.25">
      <c r="A3" s="1" t="s">
        <v>40</v>
      </c>
      <c r="B3" s="8">
        <f>+'Simulatore Risultati'!B3</f>
        <v>17400000</v>
      </c>
      <c r="D3" s="35"/>
      <c r="E3" s="35"/>
      <c r="F3" s="35"/>
      <c r="G3" s="35"/>
    </row>
    <row r="4" spans="1:27" x14ac:dyDescent="0.25">
      <c r="A4" s="1" t="s">
        <v>41</v>
      </c>
      <c r="B4" s="8">
        <v>600000</v>
      </c>
      <c r="D4" s="35"/>
      <c r="E4" s="35"/>
      <c r="F4" s="35"/>
      <c r="G4" s="35"/>
    </row>
    <row r="5" spans="1:27" x14ac:dyDescent="0.25">
      <c r="A5" s="36" t="s">
        <v>42</v>
      </c>
      <c r="B5" s="39">
        <v>0.75</v>
      </c>
      <c r="D5" s="35"/>
      <c r="E5" s="35"/>
      <c r="F5" s="35"/>
      <c r="G5" s="35"/>
    </row>
    <row r="6" spans="1:27" x14ac:dyDescent="0.25">
      <c r="A6" s="36" t="s">
        <v>37</v>
      </c>
      <c r="B6" s="37">
        <v>0.75</v>
      </c>
      <c r="D6" s="35"/>
      <c r="E6" s="35"/>
      <c r="F6" s="35"/>
      <c r="G6" s="35"/>
    </row>
    <row r="7" spans="1:27" x14ac:dyDescent="0.25">
      <c r="A7" s="1" t="s">
        <v>38</v>
      </c>
      <c r="B7" s="13">
        <v>13</v>
      </c>
      <c r="D7" s="35"/>
      <c r="E7" s="35"/>
      <c r="F7" s="35"/>
      <c r="G7" s="35"/>
    </row>
    <row r="8" spans="1:27" x14ac:dyDescent="0.25">
      <c r="A8" s="1" t="s">
        <v>0</v>
      </c>
      <c r="B8" s="10">
        <v>0.5</v>
      </c>
      <c r="D8" s="35"/>
      <c r="E8" s="35"/>
      <c r="F8" s="35"/>
      <c r="G8" s="35"/>
    </row>
    <row r="9" spans="1:27" x14ac:dyDescent="0.25">
      <c r="A9" s="1" t="s">
        <v>34</v>
      </c>
      <c r="B9" s="11">
        <v>400</v>
      </c>
      <c r="D9" s="35"/>
      <c r="E9" s="35"/>
      <c r="F9" s="35"/>
      <c r="G9" s="35"/>
    </row>
    <row r="10" spans="1:27" x14ac:dyDescent="0.25">
      <c r="A10" s="1" t="s">
        <v>39</v>
      </c>
      <c r="B10" s="11">
        <v>150</v>
      </c>
      <c r="D10" s="35"/>
      <c r="E10" s="35"/>
      <c r="F10" s="35"/>
      <c r="G10" s="35"/>
    </row>
    <row r="11" spans="1:27" x14ac:dyDescent="0.25">
      <c r="A11" s="1" t="s">
        <v>33</v>
      </c>
      <c r="B11" s="10">
        <v>0.25</v>
      </c>
      <c r="D11" s="35"/>
      <c r="E11" s="35"/>
      <c r="F11" s="35"/>
      <c r="G11" s="35"/>
    </row>
    <row r="12" spans="1:27" x14ac:dyDescent="0.25">
      <c r="A12" s="1" t="s">
        <v>1</v>
      </c>
      <c r="B12" s="12">
        <v>0.06</v>
      </c>
      <c r="D12" s="35"/>
      <c r="E12" s="35"/>
      <c r="F12" s="35"/>
      <c r="G12" s="35"/>
    </row>
    <row r="14" spans="1:27" s="4" customFormat="1" ht="13.5" customHeight="1" x14ac:dyDescent="0.25">
      <c r="A14" s="33" t="s">
        <v>2</v>
      </c>
      <c r="B14" s="34"/>
      <c r="C14" s="5" t="s">
        <v>3</v>
      </c>
      <c r="D14" s="5" t="s">
        <v>4</v>
      </c>
      <c r="E14" s="5" t="s">
        <v>5</v>
      </c>
      <c r="F14" s="5" t="s">
        <v>6</v>
      </c>
      <c r="G14" s="5" t="s">
        <v>7</v>
      </c>
      <c r="H14" s="5" t="s">
        <v>8</v>
      </c>
      <c r="I14" s="5" t="s">
        <v>9</v>
      </c>
      <c r="J14" s="5" t="s">
        <v>10</v>
      </c>
      <c r="K14" s="5" t="s">
        <v>11</v>
      </c>
      <c r="L14" s="5" t="s">
        <v>12</v>
      </c>
      <c r="M14" s="5" t="s">
        <v>13</v>
      </c>
      <c r="N14" s="5" t="s">
        <v>14</v>
      </c>
      <c r="O14" s="5" t="s">
        <v>15</v>
      </c>
      <c r="P14" s="5" t="s">
        <v>16</v>
      </c>
      <c r="Q14" s="5" t="s">
        <v>17</v>
      </c>
      <c r="R14" s="5" t="s">
        <v>18</v>
      </c>
      <c r="S14" s="5" t="s">
        <v>19</v>
      </c>
      <c r="T14" s="5" t="s">
        <v>20</v>
      </c>
      <c r="U14" s="5" t="s">
        <v>21</v>
      </c>
      <c r="V14" s="5" t="s">
        <v>22</v>
      </c>
      <c r="W14" s="5" t="s">
        <v>23</v>
      </c>
      <c r="X14" s="5" t="s">
        <v>24</v>
      </c>
      <c r="Y14" s="5" t="s">
        <v>25</v>
      </c>
      <c r="Z14" s="5" t="s">
        <v>26</v>
      </c>
      <c r="AA14" s="5" t="s">
        <v>27</v>
      </c>
    </row>
    <row r="15" spans="1:27" x14ac:dyDescent="0.25">
      <c r="A15" s="1" t="s">
        <v>28</v>
      </c>
      <c r="B15" s="1"/>
      <c r="C15" s="2">
        <f>+B4</f>
        <v>600000</v>
      </c>
      <c r="D15" s="2">
        <f>IF(C15*(1+$B$6)&gt;($B$5*$B$3),$B$5*$B$3,C15*(1+$B$6))</f>
        <v>1050000</v>
      </c>
      <c r="E15" s="2">
        <f t="shared" ref="E15:AA15" si="0">IF(D15*(1+$B$6)&gt;($B$5*$B$3),$B$5*$B$3,D15*(1+$B$6))</f>
        <v>1837500</v>
      </c>
      <c r="F15" s="2">
        <f t="shared" si="0"/>
        <v>3215625</v>
      </c>
      <c r="G15" s="2">
        <f t="shared" si="0"/>
        <v>5627343.75</v>
      </c>
      <c r="H15" s="2">
        <f t="shared" si="0"/>
        <v>9847851.5625</v>
      </c>
      <c r="I15" s="2">
        <f t="shared" si="0"/>
        <v>13050000</v>
      </c>
      <c r="J15" s="2">
        <f t="shared" si="0"/>
        <v>13050000</v>
      </c>
      <c r="K15" s="2">
        <f t="shared" si="0"/>
        <v>13050000</v>
      </c>
      <c r="L15" s="2">
        <f t="shared" si="0"/>
        <v>13050000</v>
      </c>
      <c r="M15" s="2">
        <f t="shared" si="0"/>
        <v>13050000</v>
      </c>
      <c r="N15" s="2">
        <f t="shared" si="0"/>
        <v>13050000</v>
      </c>
      <c r="O15" s="2">
        <f t="shared" si="0"/>
        <v>13050000</v>
      </c>
      <c r="P15" s="2">
        <f t="shared" si="0"/>
        <v>13050000</v>
      </c>
      <c r="Q15" s="2">
        <f t="shared" si="0"/>
        <v>13050000</v>
      </c>
      <c r="R15" s="2">
        <f t="shared" si="0"/>
        <v>13050000</v>
      </c>
      <c r="S15" s="2">
        <f t="shared" si="0"/>
        <v>13050000</v>
      </c>
      <c r="T15" s="2">
        <f t="shared" si="0"/>
        <v>13050000</v>
      </c>
      <c r="U15" s="2">
        <f t="shared" si="0"/>
        <v>13050000</v>
      </c>
      <c r="V15" s="2">
        <f t="shared" si="0"/>
        <v>13050000</v>
      </c>
      <c r="W15" s="2">
        <f t="shared" si="0"/>
        <v>13050000</v>
      </c>
      <c r="X15" s="2">
        <f t="shared" si="0"/>
        <v>13050000</v>
      </c>
      <c r="Y15" s="2">
        <f t="shared" si="0"/>
        <v>13050000</v>
      </c>
      <c r="Z15" s="2">
        <f t="shared" si="0"/>
        <v>13050000</v>
      </c>
      <c r="AA15" s="2">
        <f t="shared" si="0"/>
        <v>13050000</v>
      </c>
    </row>
    <row r="16" spans="1:27" x14ac:dyDescent="0.25">
      <c r="A16" s="1" t="s">
        <v>29</v>
      </c>
      <c r="B16" s="1"/>
      <c r="C16" s="2">
        <f t="shared" ref="C16:AA16" si="1">+C15*$B$7*12</f>
        <v>93600000</v>
      </c>
      <c r="D16" s="2">
        <f t="shared" si="1"/>
        <v>163800000</v>
      </c>
      <c r="E16" s="2">
        <f t="shared" si="1"/>
        <v>286650000</v>
      </c>
      <c r="F16" s="2">
        <f t="shared" si="1"/>
        <v>501637500</v>
      </c>
      <c r="G16" s="2">
        <f t="shared" si="1"/>
        <v>877865625</v>
      </c>
      <c r="H16" s="2">
        <f t="shared" si="1"/>
        <v>1536264843.75</v>
      </c>
      <c r="I16" s="2">
        <f t="shared" si="1"/>
        <v>2035800000</v>
      </c>
      <c r="J16" s="2">
        <f t="shared" si="1"/>
        <v>2035800000</v>
      </c>
      <c r="K16" s="2">
        <f t="shared" si="1"/>
        <v>2035800000</v>
      </c>
      <c r="L16" s="2">
        <f t="shared" si="1"/>
        <v>2035800000</v>
      </c>
      <c r="M16" s="2">
        <f t="shared" si="1"/>
        <v>2035800000</v>
      </c>
      <c r="N16" s="2">
        <f t="shared" si="1"/>
        <v>2035800000</v>
      </c>
      <c r="O16" s="2">
        <f t="shared" si="1"/>
        <v>2035800000</v>
      </c>
      <c r="P16" s="2">
        <f t="shared" si="1"/>
        <v>2035800000</v>
      </c>
      <c r="Q16" s="2">
        <f t="shared" si="1"/>
        <v>2035800000</v>
      </c>
      <c r="R16" s="2">
        <f t="shared" si="1"/>
        <v>2035800000</v>
      </c>
      <c r="S16" s="2">
        <f t="shared" si="1"/>
        <v>2035800000</v>
      </c>
      <c r="T16" s="2">
        <f t="shared" si="1"/>
        <v>2035800000</v>
      </c>
      <c r="U16" s="2">
        <f t="shared" si="1"/>
        <v>2035800000</v>
      </c>
      <c r="V16" s="2">
        <f t="shared" si="1"/>
        <v>2035800000</v>
      </c>
      <c r="W16" s="2">
        <f t="shared" si="1"/>
        <v>2035800000</v>
      </c>
      <c r="X16" s="2">
        <f t="shared" si="1"/>
        <v>2035800000</v>
      </c>
      <c r="Y16" s="2">
        <f t="shared" si="1"/>
        <v>2035800000</v>
      </c>
      <c r="Z16" s="2">
        <f t="shared" si="1"/>
        <v>2035800000</v>
      </c>
      <c r="AA16" s="2">
        <f t="shared" si="1"/>
        <v>2035800000</v>
      </c>
    </row>
    <row r="17" spans="1:27" x14ac:dyDescent="0.25">
      <c r="A17" s="1" t="s">
        <v>30</v>
      </c>
      <c r="B17" s="1"/>
      <c r="C17" s="2">
        <f t="shared" ref="C17:AA17" si="2">+C16*$B$8</f>
        <v>46800000</v>
      </c>
      <c r="D17" s="2">
        <f t="shared" si="2"/>
        <v>81900000</v>
      </c>
      <c r="E17" s="2">
        <f t="shared" si="2"/>
        <v>143325000</v>
      </c>
      <c r="F17" s="2">
        <f t="shared" si="2"/>
        <v>250818750</v>
      </c>
      <c r="G17" s="2">
        <f t="shared" si="2"/>
        <v>438932812.5</v>
      </c>
      <c r="H17" s="2">
        <f t="shared" si="2"/>
        <v>768132421.875</v>
      </c>
      <c r="I17" s="2">
        <f t="shared" si="2"/>
        <v>1017900000</v>
      </c>
      <c r="J17" s="2">
        <f t="shared" si="2"/>
        <v>1017900000</v>
      </c>
      <c r="K17" s="2">
        <f t="shared" si="2"/>
        <v>1017900000</v>
      </c>
      <c r="L17" s="2">
        <f t="shared" si="2"/>
        <v>1017900000</v>
      </c>
      <c r="M17" s="2">
        <f t="shared" si="2"/>
        <v>1017900000</v>
      </c>
      <c r="N17" s="2">
        <f t="shared" si="2"/>
        <v>1017900000</v>
      </c>
      <c r="O17" s="2">
        <f t="shared" si="2"/>
        <v>1017900000</v>
      </c>
      <c r="P17" s="2">
        <f t="shared" si="2"/>
        <v>1017900000</v>
      </c>
      <c r="Q17" s="2">
        <f t="shared" si="2"/>
        <v>1017900000</v>
      </c>
      <c r="R17" s="2">
        <f t="shared" si="2"/>
        <v>1017900000</v>
      </c>
      <c r="S17" s="2">
        <f t="shared" si="2"/>
        <v>1017900000</v>
      </c>
      <c r="T17" s="2">
        <f t="shared" si="2"/>
        <v>1017900000</v>
      </c>
      <c r="U17" s="2">
        <f t="shared" si="2"/>
        <v>1017900000</v>
      </c>
      <c r="V17" s="2">
        <f t="shared" si="2"/>
        <v>1017900000</v>
      </c>
      <c r="W17" s="2">
        <f t="shared" si="2"/>
        <v>1017900000</v>
      </c>
      <c r="X17" s="2">
        <f t="shared" si="2"/>
        <v>1017900000</v>
      </c>
      <c r="Y17" s="2">
        <f t="shared" si="2"/>
        <v>1017900000</v>
      </c>
      <c r="Z17" s="2">
        <f t="shared" si="2"/>
        <v>1017900000</v>
      </c>
      <c r="AA17" s="2">
        <f t="shared" si="2"/>
        <v>1017900000</v>
      </c>
    </row>
    <row r="18" spans="1:27" x14ac:dyDescent="0.25">
      <c r="A18" s="1"/>
      <c r="B18" s="1"/>
      <c r="C18" s="2"/>
      <c r="D18" s="2"/>
      <c r="E18" s="2"/>
      <c r="F18" s="2"/>
      <c r="G18" s="2"/>
      <c r="H18" s="2"/>
      <c r="I18" s="2"/>
      <c r="J18" s="2"/>
      <c r="K18" s="2"/>
      <c r="L18" s="2"/>
      <c r="M18" s="2"/>
      <c r="N18" s="2"/>
      <c r="O18" s="2"/>
      <c r="P18" s="2"/>
      <c r="Q18" s="2"/>
      <c r="R18" s="2"/>
      <c r="S18" s="2"/>
      <c r="T18" s="2"/>
      <c r="U18" s="2"/>
      <c r="V18" s="2"/>
      <c r="W18" s="2"/>
      <c r="X18" s="2"/>
      <c r="Y18" s="2"/>
      <c r="Z18" s="2"/>
      <c r="AA18" s="2"/>
    </row>
    <row r="19" spans="1:27" x14ac:dyDescent="0.25">
      <c r="A19" s="1" t="s">
        <v>31</v>
      </c>
      <c r="B19" s="1"/>
      <c r="C19" s="2">
        <f>+($B$9+$B$10)*C15</f>
        <v>330000000</v>
      </c>
      <c r="D19" s="2">
        <f t="shared" ref="D19:AA19" si="3">+($B$9+$B$10)*(D15-C15)</f>
        <v>247500000</v>
      </c>
      <c r="E19" s="2">
        <f t="shared" si="3"/>
        <v>433125000</v>
      </c>
      <c r="F19" s="2">
        <f t="shared" si="3"/>
        <v>757968750</v>
      </c>
      <c r="G19" s="2">
        <f t="shared" si="3"/>
        <v>1326445312.5</v>
      </c>
      <c r="H19" s="2">
        <f t="shared" si="3"/>
        <v>2321279296.875</v>
      </c>
      <c r="I19" s="2">
        <f t="shared" si="3"/>
        <v>1761181640.625</v>
      </c>
      <c r="J19" s="2">
        <f t="shared" si="3"/>
        <v>0</v>
      </c>
      <c r="K19" s="2">
        <f t="shared" si="3"/>
        <v>0</v>
      </c>
      <c r="L19" s="2">
        <f t="shared" si="3"/>
        <v>0</v>
      </c>
      <c r="M19" s="2">
        <f t="shared" si="3"/>
        <v>0</v>
      </c>
      <c r="N19" s="2">
        <f t="shared" si="3"/>
        <v>0</v>
      </c>
      <c r="O19" s="2">
        <f t="shared" si="3"/>
        <v>0</v>
      </c>
      <c r="P19" s="2">
        <f t="shared" si="3"/>
        <v>0</v>
      </c>
      <c r="Q19" s="2">
        <f t="shared" si="3"/>
        <v>0</v>
      </c>
      <c r="R19" s="2">
        <f t="shared" si="3"/>
        <v>0</v>
      </c>
      <c r="S19" s="2">
        <f t="shared" si="3"/>
        <v>0</v>
      </c>
      <c r="T19" s="2">
        <f t="shared" si="3"/>
        <v>0</v>
      </c>
      <c r="U19" s="2">
        <f t="shared" si="3"/>
        <v>0</v>
      </c>
      <c r="V19" s="2">
        <f t="shared" si="3"/>
        <v>0</v>
      </c>
      <c r="W19" s="2">
        <f t="shared" si="3"/>
        <v>0</v>
      </c>
      <c r="X19" s="2">
        <f t="shared" si="3"/>
        <v>0</v>
      </c>
      <c r="Y19" s="2">
        <f t="shared" si="3"/>
        <v>0</v>
      </c>
      <c r="Z19" s="2">
        <f t="shared" si="3"/>
        <v>0</v>
      </c>
      <c r="AA19" s="2">
        <f t="shared" si="3"/>
        <v>0</v>
      </c>
    </row>
    <row r="20" spans="1:27" x14ac:dyDescent="0.25">
      <c r="A20" s="1"/>
      <c r="B20" s="1"/>
      <c r="C20" s="2"/>
      <c r="D20" s="2"/>
      <c r="E20" s="2"/>
      <c r="F20" s="2"/>
      <c r="G20" s="2"/>
      <c r="H20" s="2"/>
      <c r="I20" s="2"/>
      <c r="J20" s="2"/>
      <c r="K20" s="2"/>
      <c r="L20" s="2"/>
      <c r="M20" s="2"/>
      <c r="N20" s="2"/>
      <c r="O20" s="2"/>
      <c r="P20" s="2"/>
      <c r="Q20" s="2"/>
      <c r="R20" s="2"/>
      <c r="S20" s="2"/>
      <c r="T20" s="2"/>
      <c r="U20" s="2"/>
      <c r="V20" s="2"/>
      <c r="W20" s="2"/>
      <c r="X20" s="2"/>
      <c r="Y20" s="2"/>
      <c r="Z20" s="2"/>
      <c r="AA20" s="2"/>
    </row>
    <row r="21" spans="1:27" x14ac:dyDescent="0.25">
      <c r="A21" s="1" t="s">
        <v>32</v>
      </c>
      <c r="B21" s="1"/>
      <c r="C21" s="2">
        <f t="shared" ref="C21:AA21" si="4">+C17-C19</f>
        <v>-283200000</v>
      </c>
      <c r="D21" s="2">
        <f t="shared" si="4"/>
        <v>-165600000</v>
      </c>
      <c r="E21" s="2">
        <f t="shared" si="4"/>
        <v>-289800000</v>
      </c>
      <c r="F21" s="2">
        <f t="shared" si="4"/>
        <v>-507150000</v>
      </c>
      <c r="G21" s="2">
        <f t="shared" si="4"/>
        <v>-887512500</v>
      </c>
      <c r="H21" s="2">
        <f t="shared" si="4"/>
        <v>-1553146875</v>
      </c>
      <c r="I21" s="2">
        <f t="shared" si="4"/>
        <v>-743281640.625</v>
      </c>
      <c r="J21" s="2">
        <f t="shared" si="4"/>
        <v>1017900000</v>
      </c>
      <c r="K21" s="2">
        <f t="shared" si="4"/>
        <v>1017900000</v>
      </c>
      <c r="L21" s="2">
        <f t="shared" si="4"/>
        <v>1017900000</v>
      </c>
      <c r="M21" s="2">
        <f t="shared" si="4"/>
        <v>1017900000</v>
      </c>
      <c r="N21" s="2">
        <f t="shared" si="4"/>
        <v>1017900000</v>
      </c>
      <c r="O21" s="2">
        <f t="shared" si="4"/>
        <v>1017900000</v>
      </c>
      <c r="P21" s="2">
        <f t="shared" si="4"/>
        <v>1017900000</v>
      </c>
      <c r="Q21" s="2">
        <f t="shared" si="4"/>
        <v>1017900000</v>
      </c>
      <c r="R21" s="2">
        <f t="shared" si="4"/>
        <v>1017900000</v>
      </c>
      <c r="S21" s="2">
        <f t="shared" si="4"/>
        <v>1017900000</v>
      </c>
      <c r="T21" s="2">
        <f t="shared" si="4"/>
        <v>1017900000</v>
      </c>
      <c r="U21" s="2">
        <f t="shared" si="4"/>
        <v>1017900000</v>
      </c>
      <c r="V21" s="2">
        <f t="shared" si="4"/>
        <v>1017900000</v>
      </c>
      <c r="W21" s="2">
        <f t="shared" si="4"/>
        <v>1017900000</v>
      </c>
      <c r="X21" s="2">
        <f t="shared" si="4"/>
        <v>1017900000</v>
      </c>
      <c r="Y21" s="2">
        <f t="shared" si="4"/>
        <v>1017900000</v>
      </c>
      <c r="Z21" s="2">
        <f t="shared" si="4"/>
        <v>1017900000</v>
      </c>
      <c r="AA21" s="2">
        <f t="shared" si="4"/>
        <v>1017900000</v>
      </c>
    </row>
    <row r="22" spans="1:27" x14ac:dyDescent="0.25">
      <c r="A22" s="1" t="s">
        <v>35</v>
      </c>
      <c r="B22" s="1"/>
      <c r="C22" s="2">
        <f>+C21</f>
        <v>-283200000</v>
      </c>
      <c r="D22" s="2">
        <f>+C22+D21</f>
        <v>-448800000</v>
      </c>
      <c r="E22" s="2">
        <f t="shared" ref="E22:AA22" si="5">+D22+E21</f>
        <v>-738600000</v>
      </c>
      <c r="F22" s="2">
        <f t="shared" si="5"/>
        <v>-1245750000</v>
      </c>
      <c r="G22" s="2">
        <f t="shared" si="5"/>
        <v>-2133262500</v>
      </c>
      <c r="H22" s="2">
        <f t="shared" si="5"/>
        <v>-3686409375</v>
      </c>
      <c r="I22" s="2">
        <f t="shared" si="5"/>
        <v>-4429691015.625</v>
      </c>
      <c r="J22" s="2">
        <f t="shared" si="5"/>
        <v>-3411791015.625</v>
      </c>
      <c r="K22" s="2">
        <f t="shared" si="5"/>
        <v>-2393891015.625</v>
      </c>
      <c r="L22" s="2">
        <f t="shared" si="5"/>
        <v>-1375991015.625</v>
      </c>
      <c r="M22" s="2">
        <f t="shared" si="5"/>
        <v>-358091015.625</v>
      </c>
      <c r="N22" s="2">
        <f t="shared" si="5"/>
        <v>659808984.375</v>
      </c>
      <c r="O22" s="2">
        <f t="shared" si="5"/>
        <v>1677708984.375</v>
      </c>
      <c r="P22" s="2">
        <f t="shared" si="5"/>
        <v>2695608984.375</v>
      </c>
      <c r="Q22" s="2">
        <f t="shared" si="5"/>
        <v>3713508984.375</v>
      </c>
      <c r="R22" s="2">
        <f t="shared" si="5"/>
        <v>4731408984.375</v>
      </c>
      <c r="S22" s="2">
        <f t="shared" si="5"/>
        <v>5749308984.375</v>
      </c>
      <c r="T22" s="2">
        <f t="shared" si="5"/>
        <v>6767208984.375</v>
      </c>
      <c r="U22" s="2">
        <f t="shared" si="5"/>
        <v>7785108984.375</v>
      </c>
      <c r="V22" s="2">
        <f t="shared" si="5"/>
        <v>8803008984.375</v>
      </c>
      <c r="W22" s="2">
        <f t="shared" si="5"/>
        <v>9820908984.375</v>
      </c>
      <c r="X22" s="2">
        <f t="shared" si="5"/>
        <v>10838808984.375</v>
      </c>
      <c r="Y22" s="2">
        <f t="shared" si="5"/>
        <v>11856708984.375</v>
      </c>
      <c r="Z22" s="2">
        <f t="shared" si="5"/>
        <v>12874608984.375</v>
      </c>
      <c r="AA22" s="2">
        <f t="shared" si="5"/>
        <v>13892508984.375</v>
      </c>
    </row>
    <row r="23" spans="1:27" x14ac:dyDescent="0.25">
      <c r="A23" s="1" t="s">
        <v>33</v>
      </c>
      <c r="B23" s="1"/>
      <c r="C23" s="2">
        <v>0</v>
      </c>
      <c r="D23" s="2">
        <f>IF(C22&lt;0,0,D21*$B$11)</f>
        <v>0</v>
      </c>
      <c r="E23" s="2">
        <f t="shared" ref="E23:AA23" si="6">IF(D22&lt;0,0,E21*$B$11)</f>
        <v>0</v>
      </c>
      <c r="F23" s="2">
        <f t="shared" si="6"/>
        <v>0</v>
      </c>
      <c r="G23" s="2">
        <f t="shared" si="6"/>
        <v>0</v>
      </c>
      <c r="H23" s="2">
        <f t="shared" si="6"/>
        <v>0</v>
      </c>
      <c r="I23" s="2">
        <f t="shared" si="6"/>
        <v>0</v>
      </c>
      <c r="J23" s="2">
        <f t="shared" si="6"/>
        <v>0</v>
      </c>
      <c r="K23" s="2">
        <f t="shared" si="6"/>
        <v>0</v>
      </c>
      <c r="L23" s="2">
        <f t="shared" si="6"/>
        <v>0</v>
      </c>
      <c r="M23" s="2">
        <f t="shared" si="6"/>
        <v>0</v>
      </c>
      <c r="N23" s="2">
        <f t="shared" si="6"/>
        <v>0</v>
      </c>
      <c r="O23" s="2">
        <f t="shared" si="6"/>
        <v>254475000</v>
      </c>
      <c r="P23" s="2">
        <f t="shared" si="6"/>
        <v>254475000</v>
      </c>
      <c r="Q23" s="2">
        <f t="shared" si="6"/>
        <v>254475000</v>
      </c>
      <c r="R23" s="2">
        <f t="shared" si="6"/>
        <v>254475000</v>
      </c>
      <c r="S23" s="2">
        <f t="shared" si="6"/>
        <v>254475000</v>
      </c>
      <c r="T23" s="2">
        <f t="shared" si="6"/>
        <v>254475000</v>
      </c>
      <c r="U23" s="2">
        <f t="shared" si="6"/>
        <v>254475000</v>
      </c>
      <c r="V23" s="2">
        <f t="shared" si="6"/>
        <v>254475000</v>
      </c>
      <c r="W23" s="2">
        <f t="shared" si="6"/>
        <v>254475000</v>
      </c>
      <c r="X23" s="2">
        <f t="shared" si="6"/>
        <v>254475000</v>
      </c>
      <c r="Y23" s="2">
        <f t="shared" si="6"/>
        <v>254475000</v>
      </c>
      <c r="Z23" s="2">
        <f t="shared" si="6"/>
        <v>254475000</v>
      </c>
      <c r="AA23" s="2">
        <f t="shared" si="6"/>
        <v>254475000</v>
      </c>
    </row>
    <row r="24" spans="1:27" x14ac:dyDescent="0.25">
      <c r="A24" s="1"/>
      <c r="B24" s="1"/>
      <c r="C24" s="2"/>
      <c r="D24" s="2"/>
      <c r="E24" s="2"/>
      <c r="F24" s="2"/>
      <c r="G24" s="2"/>
      <c r="H24" s="2"/>
      <c r="I24" s="2"/>
      <c r="J24" s="2"/>
      <c r="K24" s="2"/>
      <c r="L24" s="2"/>
      <c r="M24" s="2"/>
      <c r="N24" s="2"/>
      <c r="O24" s="2"/>
      <c r="P24" s="2"/>
      <c r="Q24" s="2"/>
      <c r="R24" s="2"/>
      <c r="S24" s="2"/>
      <c r="T24" s="2"/>
      <c r="U24" s="2"/>
      <c r="V24" s="2"/>
      <c r="W24" s="2"/>
      <c r="X24" s="2"/>
      <c r="Y24" s="2"/>
      <c r="Z24" s="2"/>
      <c r="AA24" s="2"/>
    </row>
    <row r="25" spans="1:27" x14ac:dyDescent="0.25">
      <c r="A25" s="1" t="s">
        <v>36</v>
      </c>
      <c r="B25" s="1"/>
      <c r="C25" s="2">
        <f t="shared" ref="C25:AA25" si="7">+C21-C23</f>
        <v>-283200000</v>
      </c>
      <c r="D25" s="2">
        <f t="shared" si="7"/>
        <v>-165600000</v>
      </c>
      <c r="E25" s="2">
        <f t="shared" si="7"/>
        <v>-289800000</v>
      </c>
      <c r="F25" s="2">
        <f t="shared" si="7"/>
        <v>-507150000</v>
      </c>
      <c r="G25" s="2">
        <f t="shared" si="7"/>
        <v>-887512500</v>
      </c>
      <c r="H25" s="2">
        <f t="shared" si="7"/>
        <v>-1553146875</v>
      </c>
      <c r="I25" s="2">
        <f t="shared" si="7"/>
        <v>-743281640.625</v>
      </c>
      <c r="J25" s="2">
        <f t="shared" si="7"/>
        <v>1017900000</v>
      </c>
      <c r="K25" s="2">
        <f t="shared" si="7"/>
        <v>1017900000</v>
      </c>
      <c r="L25" s="2">
        <f t="shared" si="7"/>
        <v>1017900000</v>
      </c>
      <c r="M25" s="2">
        <f t="shared" si="7"/>
        <v>1017900000</v>
      </c>
      <c r="N25" s="2">
        <f t="shared" si="7"/>
        <v>1017900000</v>
      </c>
      <c r="O25" s="2">
        <f t="shared" si="7"/>
        <v>763425000</v>
      </c>
      <c r="P25" s="2">
        <f t="shared" si="7"/>
        <v>763425000</v>
      </c>
      <c r="Q25" s="2">
        <f t="shared" si="7"/>
        <v>763425000</v>
      </c>
      <c r="R25" s="2">
        <f t="shared" si="7"/>
        <v>763425000</v>
      </c>
      <c r="S25" s="2">
        <f t="shared" si="7"/>
        <v>763425000</v>
      </c>
      <c r="T25" s="2">
        <f t="shared" si="7"/>
        <v>763425000</v>
      </c>
      <c r="U25" s="2">
        <f t="shared" si="7"/>
        <v>763425000</v>
      </c>
      <c r="V25" s="2">
        <f t="shared" si="7"/>
        <v>763425000</v>
      </c>
      <c r="W25" s="2">
        <f t="shared" si="7"/>
        <v>763425000</v>
      </c>
      <c r="X25" s="2">
        <f t="shared" si="7"/>
        <v>763425000</v>
      </c>
      <c r="Y25" s="2">
        <f t="shared" si="7"/>
        <v>763425000</v>
      </c>
      <c r="Z25" s="2">
        <f t="shared" si="7"/>
        <v>763425000</v>
      </c>
      <c r="AA25" s="2">
        <f t="shared" si="7"/>
        <v>763425000</v>
      </c>
    </row>
    <row r="27" spans="1:27" x14ac:dyDescent="0.25">
      <c r="A27" s="6" t="s">
        <v>55</v>
      </c>
      <c r="B27" s="6"/>
      <c r="C27" s="7">
        <f>NPV(B12,C25:AA25)</f>
        <v>2898288131.0864825</v>
      </c>
    </row>
  </sheetData>
  <mergeCells count="3">
    <mergeCell ref="A2:B2"/>
    <mergeCell ref="D2:G12"/>
    <mergeCell ref="A14:B1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27"/>
  <sheetViews>
    <sheetView showGridLines="0" showRowColHeaders="0" workbookViewId="0">
      <selection activeCell="D2" sqref="D2:G12"/>
    </sheetView>
  </sheetViews>
  <sheetFormatPr defaultRowHeight="15" x14ac:dyDescent="0.25"/>
  <cols>
    <col min="1" max="1" width="40.28515625" style="3" customWidth="1"/>
    <col min="2" max="2" width="11.5703125" style="3" customWidth="1"/>
    <col min="3" max="27" width="14.140625" style="3" customWidth="1"/>
    <col min="28" max="16384" width="9.140625" style="3"/>
  </cols>
  <sheetData>
    <row r="2" spans="1:27" ht="15" customHeight="1" x14ac:dyDescent="0.25">
      <c r="A2" s="31" t="s">
        <v>43</v>
      </c>
      <c r="B2" s="32"/>
      <c r="D2" s="35" t="s">
        <v>52</v>
      </c>
      <c r="E2" s="35"/>
      <c r="F2" s="35"/>
      <c r="G2" s="35"/>
    </row>
    <row r="3" spans="1:27" x14ac:dyDescent="0.25">
      <c r="A3" s="1" t="s">
        <v>40</v>
      </c>
      <c r="B3" s="8">
        <f>+'Simulatore Risultati'!B3</f>
        <v>17400000</v>
      </c>
      <c r="D3" s="35"/>
      <c r="E3" s="35"/>
      <c r="F3" s="35"/>
      <c r="G3" s="35"/>
    </row>
    <row r="4" spans="1:27" x14ac:dyDescent="0.25">
      <c r="A4" s="1" t="s">
        <v>41</v>
      </c>
      <c r="B4" s="8">
        <v>600000</v>
      </c>
      <c r="D4" s="35"/>
      <c r="E4" s="35"/>
      <c r="F4" s="35"/>
      <c r="G4" s="35"/>
    </row>
    <row r="5" spans="1:27" x14ac:dyDescent="0.25">
      <c r="A5" s="36" t="s">
        <v>42</v>
      </c>
      <c r="B5" s="39">
        <v>1</v>
      </c>
      <c r="D5" s="35"/>
      <c r="E5" s="35"/>
      <c r="F5" s="35"/>
      <c r="G5" s="35"/>
    </row>
    <row r="6" spans="1:27" x14ac:dyDescent="0.25">
      <c r="A6" s="36" t="s">
        <v>37</v>
      </c>
      <c r="B6" s="37">
        <v>1</v>
      </c>
      <c r="D6" s="35"/>
      <c r="E6" s="35"/>
      <c r="F6" s="35"/>
      <c r="G6" s="35"/>
    </row>
    <row r="7" spans="1:27" x14ac:dyDescent="0.25">
      <c r="A7" s="1" t="s">
        <v>38</v>
      </c>
      <c r="B7" s="13">
        <v>13</v>
      </c>
      <c r="D7" s="35"/>
      <c r="E7" s="35"/>
      <c r="F7" s="35"/>
      <c r="G7" s="35"/>
    </row>
    <row r="8" spans="1:27" x14ac:dyDescent="0.25">
      <c r="A8" s="1" t="s">
        <v>0</v>
      </c>
      <c r="B8" s="10">
        <v>0.5</v>
      </c>
      <c r="D8" s="35"/>
      <c r="E8" s="35"/>
      <c r="F8" s="35"/>
      <c r="G8" s="35"/>
    </row>
    <row r="9" spans="1:27" x14ac:dyDescent="0.25">
      <c r="A9" s="1" t="s">
        <v>34</v>
      </c>
      <c r="B9" s="11">
        <v>400</v>
      </c>
      <c r="D9" s="35"/>
      <c r="E9" s="35"/>
      <c r="F9" s="35"/>
      <c r="G9" s="35"/>
    </row>
    <row r="10" spans="1:27" x14ac:dyDescent="0.25">
      <c r="A10" s="1" t="s">
        <v>39</v>
      </c>
      <c r="B10" s="11">
        <v>150</v>
      </c>
      <c r="D10" s="35"/>
      <c r="E10" s="35"/>
      <c r="F10" s="35"/>
      <c r="G10" s="35"/>
    </row>
    <row r="11" spans="1:27" x14ac:dyDescent="0.25">
      <c r="A11" s="1" t="s">
        <v>33</v>
      </c>
      <c r="B11" s="10">
        <v>0.25</v>
      </c>
      <c r="D11" s="35"/>
      <c r="E11" s="35"/>
      <c r="F11" s="35"/>
      <c r="G11" s="35"/>
    </row>
    <row r="12" spans="1:27" x14ac:dyDescent="0.25">
      <c r="A12" s="1" t="s">
        <v>1</v>
      </c>
      <c r="B12" s="12">
        <v>0.06</v>
      </c>
      <c r="D12" s="35"/>
      <c r="E12" s="35"/>
      <c r="F12" s="35"/>
      <c r="G12" s="35"/>
    </row>
    <row r="14" spans="1:27" s="4" customFormat="1" ht="13.5" customHeight="1" x14ac:dyDescent="0.25">
      <c r="A14" s="33" t="s">
        <v>2</v>
      </c>
      <c r="B14" s="34"/>
      <c r="C14" s="5" t="s">
        <v>3</v>
      </c>
      <c r="D14" s="5" t="s">
        <v>4</v>
      </c>
      <c r="E14" s="5" t="s">
        <v>5</v>
      </c>
      <c r="F14" s="5" t="s">
        <v>6</v>
      </c>
      <c r="G14" s="5" t="s">
        <v>7</v>
      </c>
      <c r="H14" s="5" t="s">
        <v>8</v>
      </c>
      <c r="I14" s="5" t="s">
        <v>9</v>
      </c>
      <c r="J14" s="5" t="s">
        <v>10</v>
      </c>
      <c r="K14" s="5" t="s">
        <v>11</v>
      </c>
      <c r="L14" s="5" t="s">
        <v>12</v>
      </c>
      <c r="M14" s="5" t="s">
        <v>13</v>
      </c>
      <c r="N14" s="5" t="s">
        <v>14</v>
      </c>
      <c r="O14" s="5" t="s">
        <v>15</v>
      </c>
      <c r="P14" s="5" t="s">
        <v>16</v>
      </c>
      <c r="Q14" s="5" t="s">
        <v>17</v>
      </c>
      <c r="R14" s="5" t="s">
        <v>18</v>
      </c>
      <c r="S14" s="5" t="s">
        <v>19</v>
      </c>
      <c r="T14" s="5" t="s">
        <v>20</v>
      </c>
      <c r="U14" s="5" t="s">
        <v>21</v>
      </c>
      <c r="V14" s="5" t="s">
        <v>22</v>
      </c>
      <c r="W14" s="5" t="s">
        <v>23</v>
      </c>
      <c r="X14" s="5" t="s">
        <v>24</v>
      </c>
      <c r="Y14" s="5" t="s">
        <v>25</v>
      </c>
      <c r="Z14" s="5" t="s">
        <v>26</v>
      </c>
      <c r="AA14" s="5" t="s">
        <v>27</v>
      </c>
    </row>
    <row r="15" spans="1:27" x14ac:dyDescent="0.25">
      <c r="A15" s="1" t="s">
        <v>28</v>
      </c>
      <c r="B15" s="1"/>
      <c r="C15" s="2">
        <f>+B4</f>
        <v>600000</v>
      </c>
      <c r="D15" s="2">
        <f>IF(C15*(1+$B$6)&gt;($B$5*$B$3),$B$5*$B$3,C15*(1+$B$6))</f>
        <v>1200000</v>
      </c>
      <c r="E15" s="2">
        <f t="shared" ref="E15:AA15" si="0">IF(D15*(1+$B$6)&gt;($B$5*$B$3),$B$5*$B$3,D15*(1+$B$6))</f>
        <v>2400000</v>
      </c>
      <c r="F15" s="2">
        <f t="shared" si="0"/>
        <v>4800000</v>
      </c>
      <c r="G15" s="2">
        <f t="shared" si="0"/>
        <v>9600000</v>
      </c>
      <c r="H15" s="2">
        <f t="shared" si="0"/>
        <v>17400000</v>
      </c>
      <c r="I15" s="2">
        <f t="shared" si="0"/>
        <v>17400000</v>
      </c>
      <c r="J15" s="2">
        <f t="shared" si="0"/>
        <v>17400000</v>
      </c>
      <c r="K15" s="2">
        <f t="shared" si="0"/>
        <v>17400000</v>
      </c>
      <c r="L15" s="2">
        <f t="shared" si="0"/>
        <v>17400000</v>
      </c>
      <c r="M15" s="2">
        <f t="shared" si="0"/>
        <v>17400000</v>
      </c>
      <c r="N15" s="2">
        <f t="shared" si="0"/>
        <v>17400000</v>
      </c>
      <c r="O15" s="2">
        <f t="shared" si="0"/>
        <v>17400000</v>
      </c>
      <c r="P15" s="2">
        <f t="shared" si="0"/>
        <v>17400000</v>
      </c>
      <c r="Q15" s="2">
        <f t="shared" si="0"/>
        <v>17400000</v>
      </c>
      <c r="R15" s="2">
        <f t="shared" si="0"/>
        <v>17400000</v>
      </c>
      <c r="S15" s="2">
        <f t="shared" si="0"/>
        <v>17400000</v>
      </c>
      <c r="T15" s="2">
        <f t="shared" si="0"/>
        <v>17400000</v>
      </c>
      <c r="U15" s="2">
        <f t="shared" si="0"/>
        <v>17400000</v>
      </c>
      <c r="V15" s="2">
        <f t="shared" si="0"/>
        <v>17400000</v>
      </c>
      <c r="W15" s="2">
        <f t="shared" si="0"/>
        <v>17400000</v>
      </c>
      <c r="X15" s="2">
        <f t="shared" si="0"/>
        <v>17400000</v>
      </c>
      <c r="Y15" s="2">
        <f t="shared" si="0"/>
        <v>17400000</v>
      </c>
      <c r="Z15" s="2">
        <f t="shared" si="0"/>
        <v>17400000</v>
      </c>
      <c r="AA15" s="2">
        <f t="shared" si="0"/>
        <v>17400000</v>
      </c>
    </row>
    <row r="16" spans="1:27" x14ac:dyDescent="0.25">
      <c r="A16" s="1" t="s">
        <v>29</v>
      </c>
      <c r="B16" s="1"/>
      <c r="C16" s="2">
        <f t="shared" ref="C16:AA16" si="1">+C15*$B$7*12</f>
        <v>93600000</v>
      </c>
      <c r="D16" s="2">
        <f t="shared" si="1"/>
        <v>187200000</v>
      </c>
      <c r="E16" s="2">
        <f t="shared" si="1"/>
        <v>374400000</v>
      </c>
      <c r="F16" s="2">
        <f t="shared" si="1"/>
        <v>748800000</v>
      </c>
      <c r="G16" s="2">
        <f t="shared" si="1"/>
        <v>1497600000</v>
      </c>
      <c r="H16" s="2">
        <f t="shared" si="1"/>
        <v>2714400000</v>
      </c>
      <c r="I16" s="2">
        <f t="shared" si="1"/>
        <v>2714400000</v>
      </c>
      <c r="J16" s="2">
        <f t="shared" si="1"/>
        <v>2714400000</v>
      </c>
      <c r="K16" s="2">
        <f t="shared" si="1"/>
        <v>2714400000</v>
      </c>
      <c r="L16" s="2">
        <f t="shared" si="1"/>
        <v>2714400000</v>
      </c>
      <c r="M16" s="2">
        <f t="shared" si="1"/>
        <v>2714400000</v>
      </c>
      <c r="N16" s="2">
        <f t="shared" si="1"/>
        <v>2714400000</v>
      </c>
      <c r="O16" s="2">
        <f t="shared" si="1"/>
        <v>2714400000</v>
      </c>
      <c r="P16" s="2">
        <f t="shared" si="1"/>
        <v>2714400000</v>
      </c>
      <c r="Q16" s="2">
        <f t="shared" si="1"/>
        <v>2714400000</v>
      </c>
      <c r="R16" s="2">
        <f t="shared" si="1"/>
        <v>2714400000</v>
      </c>
      <c r="S16" s="2">
        <f t="shared" si="1"/>
        <v>2714400000</v>
      </c>
      <c r="T16" s="2">
        <f t="shared" si="1"/>
        <v>2714400000</v>
      </c>
      <c r="U16" s="2">
        <f t="shared" si="1"/>
        <v>2714400000</v>
      </c>
      <c r="V16" s="2">
        <f t="shared" si="1"/>
        <v>2714400000</v>
      </c>
      <c r="W16" s="2">
        <f t="shared" si="1"/>
        <v>2714400000</v>
      </c>
      <c r="X16" s="2">
        <f t="shared" si="1"/>
        <v>2714400000</v>
      </c>
      <c r="Y16" s="2">
        <f t="shared" si="1"/>
        <v>2714400000</v>
      </c>
      <c r="Z16" s="2">
        <f t="shared" si="1"/>
        <v>2714400000</v>
      </c>
      <c r="AA16" s="2">
        <f t="shared" si="1"/>
        <v>2714400000</v>
      </c>
    </row>
    <row r="17" spans="1:27" x14ac:dyDescent="0.25">
      <c r="A17" s="1" t="s">
        <v>30</v>
      </c>
      <c r="B17" s="1"/>
      <c r="C17" s="2">
        <f t="shared" ref="C17:AA17" si="2">+C16*$B$8</f>
        <v>46800000</v>
      </c>
      <c r="D17" s="2">
        <f t="shared" si="2"/>
        <v>93600000</v>
      </c>
      <c r="E17" s="2">
        <f t="shared" si="2"/>
        <v>187200000</v>
      </c>
      <c r="F17" s="2">
        <f t="shared" si="2"/>
        <v>374400000</v>
      </c>
      <c r="G17" s="2">
        <f t="shared" si="2"/>
        <v>748800000</v>
      </c>
      <c r="H17" s="2">
        <f t="shared" si="2"/>
        <v>1357200000</v>
      </c>
      <c r="I17" s="2">
        <f t="shared" si="2"/>
        <v>1357200000</v>
      </c>
      <c r="J17" s="2">
        <f t="shared" si="2"/>
        <v>1357200000</v>
      </c>
      <c r="K17" s="2">
        <f t="shared" si="2"/>
        <v>1357200000</v>
      </c>
      <c r="L17" s="2">
        <f t="shared" si="2"/>
        <v>1357200000</v>
      </c>
      <c r="M17" s="2">
        <f t="shared" si="2"/>
        <v>1357200000</v>
      </c>
      <c r="N17" s="2">
        <f t="shared" si="2"/>
        <v>1357200000</v>
      </c>
      <c r="O17" s="2">
        <f t="shared" si="2"/>
        <v>1357200000</v>
      </c>
      <c r="P17" s="2">
        <f t="shared" si="2"/>
        <v>1357200000</v>
      </c>
      <c r="Q17" s="2">
        <f t="shared" si="2"/>
        <v>1357200000</v>
      </c>
      <c r="R17" s="2">
        <f t="shared" si="2"/>
        <v>1357200000</v>
      </c>
      <c r="S17" s="2">
        <f t="shared" si="2"/>
        <v>1357200000</v>
      </c>
      <c r="T17" s="2">
        <f t="shared" si="2"/>
        <v>1357200000</v>
      </c>
      <c r="U17" s="2">
        <f t="shared" si="2"/>
        <v>1357200000</v>
      </c>
      <c r="V17" s="2">
        <f t="shared" si="2"/>
        <v>1357200000</v>
      </c>
      <c r="W17" s="2">
        <f t="shared" si="2"/>
        <v>1357200000</v>
      </c>
      <c r="X17" s="2">
        <f t="shared" si="2"/>
        <v>1357200000</v>
      </c>
      <c r="Y17" s="2">
        <f t="shared" si="2"/>
        <v>1357200000</v>
      </c>
      <c r="Z17" s="2">
        <f t="shared" si="2"/>
        <v>1357200000</v>
      </c>
      <c r="AA17" s="2">
        <f t="shared" si="2"/>
        <v>1357200000</v>
      </c>
    </row>
    <row r="18" spans="1:27" x14ac:dyDescent="0.25">
      <c r="A18" s="1"/>
      <c r="B18" s="1"/>
      <c r="C18" s="2"/>
      <c r="D18" s="2"/>
      <c r="E18" s="2"/>
      <c r="F18" s="2"/>
      <c r="G18" s="2"/>
      <c r="H18" s="2"/>
      <c r="I18" s="2"/>
      <c r="J18" s="2"/>
      <c r="K18" s="2"/>
      <c r="L18" s="2"/>
      <c r="M18" s="2"/>
      <c r="N18" s="2"/>
      <c r="O18" s="2"/>
      <c r="P18" s="2"/>
      <c r="Q18" s="2"/>
      <c r="R18" s="2"/>
      <c r="S18" s="2"/>
      <c r="T18" s="2"/>
      <c r="U18" s="2"/>
      <c r="V18" s="2"/>
      <c r="W18" s="2"/>
      <c r="X18" s="2"/>
      <c r="Y18" s="2"/>
      <c r="Z18" s="2"/>
      <c r="AA18" s="2"/>
    </row>
    <row r="19" spans="1:27" x14ac:dyDescent="0.25">
      <c r="A19" s="1" t="s">
        <v>31</v>
      </c>
      <c r="B19" s="1"/>
      <c r="C19" s="2">
        <f>+($B$9+$B$10)*C15</f>
        <v>330000000</v>
      </c>
      <c r="D19" s="2">
        <f t="shared" ref="D19:AA19" si="3">+($B$9+$B$10)*(D15-C15)</f>
        <v>330000000</v>
      </c>
      <c r="E19" s="2">
        <f t="shared" si="3"/>
        <v>660000000</v>
      </c>
      <c r="F19" s="2">
        <f t="shared" si="3"/>
        <v>1320000000</v>
      </c>
      <c r="G19" s="2">
        <f t="shared" si="3"/>
        <v>2640000000</v>
      </c>
      <c r="H19" s="2">
        <f t="shared" si="3"/>
        <v>4290000000</v>
      </c>
      <c r="I19" s="2">
        <f t="shared" si="3"/>
        <v>0</v>
      </c>
      <c r="J19" s="2">
        <f t="shared" si="3"/>
        <v>0</v>
      </c>
      <c r="K19" s="2">
        <f t="shared" si="3"/>
        <v>0</v>
      </c>
      <c r="L19" s="2">
        <f t="shared" si="3"/>
        <v>0</v>
      </c>
      <c r="M19" s="2">
        <f t="shared" si="3"/>
        <v>0</v>
      </c>
      <c r="N19" s="2">
        <f t="shared" si="3"/>
        <v>0</v>
      </c>
      <c r="O19" s="2">
        <f t="shared" si="3"/>
        <v>0</v>
      </c>
      <c r="P19" s="2">
        <f t="shared" si="3"/>
        <v>0</v>
      </c>
      <c r="Q19" s="2">
        <f t="shared" si="3"/>
        <v>0</v>
      </c>
      <c r="R19" s="2">
        <f t="shared" si="3"/>
        <v>0</v>
      </c>
      <c r="S19" s="2">
        <f t="shared" si="3"/>
        <v>0</v>
      </c>
      <c r="T19" s="2">
        <f t="shared" si="3"/>
        <v>0</v>
      </c>
      <c r="U19" s="2">
        <f t="shared" si="3"/>
        <v>0</v>
      </c>
      <c r="V19" s="2">
        <f t="shared" si="3"/>
        <v>0</v>
      </c>
      <c r="W19" s="2">
        <f t="shared" si="3"/>
        <v>0</v>
      </c>
      <c r="X19" s="2">
        <f t="shared" si="3"/>
        <v>0</v>
      </c>
      <c r="Y19" s="2">
        <f t="shared" si="3"/>
        <v>0</v>
      </c>
      <c r="Z19" s="2">
        <f t="shared" si="3"/>
        <v>0</v>
      </c>
      <c r="AA19" s="2">
        <f t="shared" si="3"/>
        <v>0</v>
      </c>
    </row>
    <row r="20" spans="1:27" x14ac:dyDescent="0.25">
      <c r="A20" s="1"/>
      <c r="B20" s="1"/>
      <c r="C20" s="2"/>
      <c r="D20" s="2"/>
      <c r="E20" s="2"/>
      <c r="F20" s="2"/>
      <c r="G20" s="2"/>
      <c r="H20" s="2"/>
      <c r="I20" s="2"/>
      <c r="J20" s="2"/>
      <c r="K20" s="2"/>
      <c r="L20" s="2"/>
      <c r="M20" s="2"/>
      <c r="N20" s="2"/>
      <c r="O20" s="2"/>
      <c r="P20" s="2"/>
      <c r="Q20" s="2"/>
      <c r="R20" s="2"/>
      <c r="S20" s="2"/>
      <c r="T20" s="2"/>
      <c r="U20" s="2"/>
      <c r="V20" s="2"/>
      <c r="W20" s="2"/>
      <c r="X20" s="2"/>
      <c r="Y20" s="2"/>
      <c r="Z20" s="2"/>
      <c r="AA20" s="2"/>
    </row>
    <row r="21" spans="1:27" x14ac:dyDescent="0.25">
      <c r="A21" s="1" t="s">
        <v>32</v>
      </c>
      <c r="B21" s="1"/>
      <c r="C21" s="2">
        <f t="shared" ref="C21:AA21" si="4">+C17-C19</f>
        <v>-283200000</v>
      </c>
      <c r="D21" s="2">
        <f t="shared" si="4"/>
        <v>-236400000</v>
      </c>
      <c r="E21" s="2">
        <f t="shared" si="4"/>
        <v>-472800000</v>
      </c>
      <c r="F21" s="2">
        <f t="shared" si="4"/>
        <v>-945600000</v>
      </c>
      <c r="G21" s="2">
        <f t="shared" si="4"/>
        <v>-1891200000</v>
      </c>
      <c r="H21" s="2">
        <f t="shared" si="4"/>
        <v>-2932800000</v>
      </c>
      <c r="I21" s="2">
        <f t="shared" si="4"/>
        <v>1357200000</v>
      </c>
      <c r="J21" s="2">
        <f t="shared" si="4"/>
        <v>1357200000</v>
      </c>
      <c r="K21" s="2">
        <f t="shared" si="4"/>
        <v>1357200000</v>
      </c>
      <c r="L21" s="2">
        <f t="shared" si="4"/>
        <v>1357200000</v>
      </c>
      <c r="M21" s="2">
        <f t="shared" si="4"/>
        <v>1357200000</v>
      </c>
      <c r="N21" s="2">
        <f t="shared" si="4"/>
        <v>1357200000</v>
      </c>
      <c r="O21" s="2">
        <f t="shared" si="4"/>
        <v>1357200000</v>
      </c>
      <c r="P21" s="2">
        <f t="shared" si="4"/>
        <v>1357200000</v>
      </c>
      <c r="Q21" s="2">
        <f t="shared" si="4"/>
        <v>1357200000</v>
      </c>
      <c r="R21" s="2">
        <f t="shared" si="4"/>
        <v>1357200000</v>
      </c>
      <c r="S21" s="2">
        <f t="shared" si="4"/>
        <v>1357200000</v>
      </c>
      <c r="T21" s="2">
        <f t="shared" si="4"/>
        <v>1357200000</v>
      </c>
      <c r="U21" s="2">
        <f t="shared" si="4"/>
        <v>1357200000</v>
      </c>
      <c r="V21" s="2">
        <f t="shared" si="4"/>
        <v>1357200000</v>
      </c>
      <c r="W21" s="2">
        <f t="shared" si="4"/>
        <v>1357200000</v>
      </c>
      <c r="X21" s="2">
        <f t="shared" si="4"/>
        <v>1357200000</v>
      </c>
      <c r="Y21" s="2">
        <f t="shared" si="4"/>
        <v>1357200000</v>
      </c>
      <c r="Z21" s="2">
        <f t="shared" si="4"/>
        <v>1357200000</v>
      </c>
      <c r="AA21" s="2">
        <f t="shared" si="4"/>
        <v>1357200000</v>
      </c>
    </row>
    <row r="22" spans="1:27" x14ac:dyDescent="0.25">
      <c r="A22" s="1" t="s">
        <v>35</v>
      </c>
      <c r="B22" s="1"/>
      <c r="C22" s="2">
        <f>+C21</f>
        <v>-283200000</v>
      </c>
      <c r="D22" s="2">
        <f>+C22+D21</f>
        <v>-519600000</v>
      </c>
      <c r="E22" s="2">
        <f t="shared" ref="E22:AA22" si="5">+D22+E21</f>
        <v>-992400000</v>
      </c>
      <c r="F22" s="2">
        <f t="shared" si="5"/>
        <v>-1938000000</v>
      </c>
      <c r="G22" s="2">
        <f t="shared" si="5"/>
        <v>-3829200000</v>
      </c>
      <c r="H22" s="2">
        <f t="shared" si="5"/>
        <v>-6762000000</v>
      </c>
      <c r="I22" s="2">
        <f t="shared" si="5"/>
        <v>-5404800000</v>
      </c>
      <c r="J22" s="2">
        <f t="shared" si="5"/>
        <v>-4047600000</v>
      </c>
      <c r="K22" s="2">
        <f t="shared" si="5"/>
        <v>-2690400000</v>
      </c>
      <c r="L22" s="2">
        <f t="shared" si="5"/>
        <v>-1333200000</v>
      </c>
      <c r="M22" s="2">
        <f t="shared" si="5"/>
        <v>24000000</v>
      </c>
      <c r="N22" s="2">
        <f t="shared" si="5"/>
        <v>1381200000</v>
      </c>
      <c r="O22" s="2">
        <f t="shared" si="5"/>
        <v>2738400000</v>
      </c>
      <c r="P22" s="2">
        <f t="shared" si="5"/>
        <v>4095600000</v>
      </c>
      <c r="Q22" s="2">
        <f t="shared" si="5"/>
        <v>5452800000</v>
      </c>
      <c r="R22" s="2">
        <f t="shared" si="5"/>
        <v>6810000000</v>
      </c>
      <c r="S22" s="2">
        <f t="shared" si="5"/>
        <v>8167200000</v>
      </c>
      <c r="T22" s="2">
        <f t="shared" si="5"/>
        <v>9524400000</v>
      </c>
      <c r="U22" s="2">
        <f t="shared" si="5"/>
        <v>10881600000</v>
      </c>
      <c r="V22" s="2">
        <f t="shared" si="5"/>
        <v>12238800000</v>
      </c>
      <c r="W22" s="2">
        <f t="shared" si="5"/>
        <v>13596000000</v>
      </c>
      <c r="X22" s="2">
        <f t="shared" si="5"/>
        <v>14953200000</v>
      </c>
      <c r="Y22" s="2">
        <f t="shared" si="5"/>
        <v>16310400000</v>
      </c>
      <c r="Z22" s="2">
        <f t="shared" si="5"/>
        <v>17667600000</v>
      </c>
      <c r="AA22" s="2">
        <f t="shared" si="5"/>
        <v>19024800000</v>
      </c>
    </row>
    <row r="23" spans="1:27" x14ac:dyDescent="0.25">
      <c r="A23" s="1" t="s">
        <v>33</v>
      </c>
      <c r="B23" s="1"/>
      <c r="C23" s="2">
        <v>0</v>
      </c>
      <c r="D23" s="2">
        <f>IF(C22&lt;0,0,D21*$B$11)</f>
        <v>0</v>
      </c>
      <c r="E23" s="2">
        <f t="shared" ref="E23:AA23" si="6">IF(D22&lt;0,0,E21*$B$11)</f>
        <v>0</v>
      </c>
      <c r="F23" s="2">
        <f t="shared" si="6"/>
        <v>0</v>
      </c>
      <c r="G23" s="2">
        <f t="shared" si="6"/>
        <v>0</v>
      </c>
      <c r="H23" s="2">
        <f t="shared" si="6"/>
        <v>0</v>
      </c>
      <c r="I23" s="2">
        <f t="shared" si="6"/>
        <v>0</v>
      </c>
      <c r="J23" s="2">
        <f t="shared" si="6"/>
        <v>0</v>
      </c>
      <c r="K23" s="2">
        <f t="shared" si="6"/>
        <v>0</v>
      </c>
      <c r="L23" s="2">
        <f t="shared" si="6"/>
        <v>0</v>
      </c>
      <c r="M23" s="2">
        <f t="shared" si="6"/>
        <v>0</v>
      </c>
      <c r="N23" s="2">
        <f t="shared" si="6"/>
        <v>339300000</v>
      </c>
      <c r="O23" s="2">
        <f t="shared" si="6"/>
        <v>339300000</v>
      </c>
      <c r="P23" s="2">
        <f t="shared" si="6"/>
        <v>339300000</v>
      </c>
      <c r="Q23" s="2">
        <f t="shared" si="6"/>
        <v>339300000</v>
      </c>
      <c r="R23" s="2">
        <f t="shared" si="6"/>
        <v>339300000</v>
      </c>
      <c r="S23" s="2">
        <f t="shared" si="6"/>
        <v>339300000</v>
      </c>
      <c r="T23" s="2">
        <f t="shared" si="6"/>
        <v>339300000</v>
      </c>
      <c r="U23" s="2">
        <f t="shared" si="6"/>
        <v>339300000</v>
      </c>
      <c r="V23" s="2">
        <f t="shared" si="6"/>
        <v>339300000</v>
      </c>
      <c r="W23" s="2">
        <f t="shared" si="6"/>
        <v>339300000</v>
      </c>
      <c r="X23" s="2">
        <f t="shared" si="6"/>
        <v>339300000</v>
      </c>
      <c r="Y23" s="2">
        <f t="shared" si="6"/>
        <v>339300000</v>
      </c>
      <c r="Z23" s="2">
        <f t="shared" si="6"/>
        <v>339300000</v>
      </c>
      <c r="AA23" s="2">
        <f t="shared" si="6"/>
        <v>339300000</v>
      </c>
    </row>
    <row r="24" spans="1:27" x14ac:dyDescent="0.25">
      <c r="A24" s="1"/>
      <c r="B24" s="1"/>
      <c r="C24" s="2"/>
      <c r="D24" s="2"/>
      <c r="E24" s="2"/>
      <c r="F24" s="2"/>
      <c r="G24" s="2"/>
      <c r="H24" s="2"/>
      <c r="I24" s="2"/>
      <c r="J24" s="2"/>
      <c r="K24" s="2"/>
      <c r="L24" s="2"/>
      <c r="M24" s="2"/>
      <c r="N24" s="2"/>
      <c r="O24" s="2"/>
      <c r="P24" s="2"/>
      <c r="Q24" s="2"/>
      <c r="R24" s="2"/>
      <c r="S24" s="2"/>
      <c r="T24" s="2"/>
      <c r="U24" s="2"/>
      <c r="V24" s="2"/>
      <c r="W24" s="2"/>
      <c r="X24" s="2"/>
      <c r="Y24" s="2"/>
      <c r="Z24" s="2"/>
      <c r="AA24" s="2"/>
    </row>
    <row r="25" spans="1:27" x14ac:dyDescent="0.25">
      <c r="A25" s="1" t="s">
        <v>36</v>
      </c>
      <c r="B25" s="1"/>
      <c r="C25" s="2">
        <f t="shared" ref="C25:AA25" si="7">+C21-C23</f>
        <v>-283200000</v>
      </c>
      <c r="D25" s="2">
        <f t="shared" si="7"/>
        <v>-236400000</v>
      </c>
      <c r="E25" s="2">
        <f t="shared" si="7"/>
        <v>-472800000</v>
      </c>
      <c r="F25" s="2">
        <f t="shared" si="7"/>
        <v>-945600000</v>
      </c>
      <c r="G25" s="2">
        <f t="shared" si="7"/>
        <v>-1891200000</v>
      </c>
      <c r="H25" s="2">
        <f t="shared" si="7"/>
        <v>-2932800000</v>
      </c>
      <c r="I25" s="2">
        <f t="shared" si="7"/>
        <v>1357200000</v>
      </c>
      <c r="J25" s="2">
        <f t="shared" si="7"/>
        <v>1357200000</v>
      </c>
      <c r="K25" s="2">
        <f t="shared" si="7"/>
        <v>1357200000</v>
      </c>
      <c r="L25" s="2">
        <f t="shared" si="7"/>
        <v>1357200000</v>
      </c>
      <c r="M25" s="2">
        <f t="shared" si="7"/>
        <v>1357200000</v>
      </c>
      <c r="N25" s="2">
        <f t="shared" si="7"/>
        <v>1017900000</v>
      </c>
      <c r="O25" s="2">
        <f t="shared" si="7"/>
        <v>1017900000</v>
      </c>
      <c r="P25" s="2">
        <f t="shared" si="7"/>
        <v>1017900000</v>
      </c>
      <c r="Q25" s="2">
        <f t="shared" si="7"/>
        <v>1017900000</v>
      </c>
      <c r="R25" s="2">
        <f t="shared" si="7"/>
        <v>1017900000</v>
      </c>
      <c r="S25" s="2">
        <f t="shared" si="7"/>
        <v>1017900000</v>
      </c>
      <c r="T25" s="2">
        <f t="shared" si="7"/>
        <v>1017900000</v>
      </c>
      <c r="U25" s="2">
        <f t="shared" si="7"/>
        <v>1017900000</v>
      </c>
      <c r="V25" s="2">
        <f t="shared" si="7"/>
        <v>1017900000</v>
      </c>
      <c r="W25" s="2">
        <f t="shared" si="7"/>
        <v>1017900000</v>
      </c>
      <c r="X25" s="2">
        <f t="shared" si="7"/>
        <v>1017900000</v>
      </c>
      <c r="Y25" s="2">
        <f t="shared" si="7"/>
        <v>1017900000</v>
      </c>
      <c r="Z25" s="2">
        <f t="shared" si="7"/>
        <v>1017900000</v>
      </c>
      <c r="AA25" s="2">
        <f t="shared" si="7"/>
        <v>1017900000</v>
      </c>
    </row>
    <row r="27" spans="1:27" x14ac:dyDescent="0.25">
      <c r="A27" s="6" t="s">
        <v>54</v>
      </c>
      <c r="B27" s="6"/>
      <c r="C27" s="7">
        <f>NPV(B12,C25:AA25)</f>
        <v>3910138537.9158392</v>
      </c>
    </row>
  </sheetData>
  <mergeCells count="3">
    <mergeCell ref="A2:B2"/>
    <mergeCell ref="D2:G12"/>
    <mergeCell ref="A14:B1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27"/>
  <sheetViews>
    <sheetView showGridLines="0" showRowColHeaders="0" workbookViewId="0">
      <selection activeCell="D2" sqref="D2:G12"/>
    </sheetView>
  </sheetViews>
  <sheetFormatPr defaultRowHeight="15" x14ac:dyDescent="0.25"/>
  <cols>
    <col min="1" max="1" width="40.28515625" style="3" customWidth="1"/>
    <col min="2" max="2" width="11.5703125" style="3" customWidth="1"/>
    <col min="3" max="27" width="14.140625" style="3" customWidth="1"/>
    <col min="28" max="16384" width="9.140625" style="3"/>
  </cols>
  <sheetData>
    <row r="2" spans="1:27" ht="15" customHeight="1" x14ac:dyDescent="0.25">
      <c r="A2" s="31" t="s">
        <v>43</v>
      </c>
      <c r="B2" s="32"/>
      <c r="D2" s="35" t="s">
        <v>44</v>
      </c>
      <c r="E2" s="35"/>
      <c r="F2" s="35"/>
      <c r="G2" s="35"/>
    </row>
    <row r="3" spans="1:27" x14ac:dyDescent="0.25">
      <c r="A3" s="1" t="s">
        <v>40</v>
      </c>
      <c r="B3" s="8">
        <f>+'Simulatore Risultati'!B3</f>
        <v>17400000</v>
      </c>
      <c r="D3" s="35"/>
      <c r="E3" s="35"/>
      <c r="F3" s="35"/>
      <c r="G3" s="35"/>
    </row>
    <row r="4" spans="1:27" x14ac:dyDescent="0.25">
      <c r="A4" s="1" t="s">
        <v>41</v>
      </c>
      <c r="B4" s="8">
        <v>600000</v>
      </c>
      <c r="D4" s="35"/>
      <c r="E4" s="35"/>
      <c r="F4" s="35"/>
      <c r="G4" s="35"/>
    </row>
    <row r="5" spans="1:27" x14ac:dyDescent="0.25">
      <c r="A5" s="1" t="s">
        <v>42</v>
      </c>
      <c r="B5" s="9">
        <v>0.6</v>
      </c>
      <c r="D5" s="35"/>
      <c r="E5" s="35"/>
      <c r="F5" s="35"/>
      <c r="G5" s="35"/>
    </row>
    <row r="6" spans="1:27" x14ac:dyDescent="0.25">
      <c r="A6" s="1" t="s">
        <v>37</v>
      </c>
      <c r="B6" s="10">
        <v>0.5</v>
      </c>
      <c r="D6" s="35"/>
      <c r="E6" s="35"/>
      <c r="F6" s="35"/>
      <c r="G6" s="35"/>
    </row>
    <row r="7" spans="1:27" x14ac:dyDescent="0.25">
      <c r="A7" s="1" t="s">
        <v>38</v>
      </c>
      <c r="B7" s="13">
        <v>13</v>
      </c>
      <c r="D7" s="35"/>
      <c r="E7" s="35"/>
      <c r="F7" s="35"/>
      <c r="G7" s="35"/>
    </row>
    <row r="8" spans="1:27" x14ac:dyDescent="0.25">
      <c r="A8" s="1" t="s">
        <v>0</v>
      </c>
      <c r="B8" s="10">
        <v>0.5</v>
      </c>
      <c r="D8" s="35"/>
      <c r="E8" s="35"/>
      <c r="F8" s="35"/>
      <c r="G8" s="35"/>
    </row>
    <row r="9" spans="1:27" x14ac:dyDescent="0.25">
      <c r="A9" s="1" t="s">
        <v>34</v>
      </c>
      <c r="B9" s="11">
        <v>400</v>
      </c>
      <c r="D9" s="35"/>
      <c r="E9" s="35"/>
      <c r="F9" s="35"/>
      <c r="G9" s="35"/>
    </row>
    <row r="10" spans="1:27" x14ac:dyDescent="0.25">
      <c r="A10" s="1" t="s">
        <v>39</v>
      </c>
      <c r="B10" s="11">
        <v>150</v>
      </c>
      <c r="D10" s="35"/>
      <c r="E10" s="35"/>
      <c r="F10" s="35"/>
      <c r="G10" s="35"/>
    </row>
    <row r="11" spans="1:27" x14ac:dyDescent="0.25">
      <c r="A11" s="1" t="s">
        <v>33</v>
      </c>
      <c r="B11" s="10">
        <v>0.25</v>
      </c>
      <c r="D11" s="35"/>
      <c r="E11" s="35"/>
      <c r="F11" s="35"/>
      <c r="G11" s="35"/>
    </row>
    <row r="12" spans="1:27" x14ac:dyDescent="0.25">
      <c r="A12" s="36" t="s">
        <v>1</v>
      </c>
      <c r="B12" s="40">
        <v>0.15</v>
      </c>
      <c r="D12" s="35"/>
      <c r="E12" s="35"/>
      <c r="F12" s="35"/>
      <c r="G12" s="35"/>
    </row>
    <row r="14" spans="1:27" s="4" customFormat="1" ht="13.5" customHeight="1" x14ac:dyDescent="0.25">
      <c r="A14" s="33" t="s">
        <v>2</v>
      </c>
      <c r="B14" s="34"/>
      <c r="C14" s="15" t="s">
        <v>3</v>
      </c>
      <c r="D14" s="15" t="s">
        <v>4</v>
      </c>
      <c r="E14" s="15" t="s">
        <v>5</v>
      </c>
      <c r="F14" s="15" t="s">
        <v>6</v>
      </c>
      <c r="G14" s="15" t="s">
        <v>7</v>
      </c>
      <c r="H14" s="15" t="s">
        <v>8</v>
      </c>
      <c r="I14" s="15" t="s">
        <v>9</v>
      </c>
      <c r="J14" s="15" t="s">
        <v>10</v>
      </c>
      <c r="K14" s="15" t="s">
        <v>11</v>
      </c>
      <c r="L14" s="15" t="s">
        <v>12</v>
      </c>
      <c r="M14" s="15" t="s">
        <v>13</v>
      </c>
      <c r="N14" s="15" t="s">
        <v>14</v>
      </c>
      <c r="O14" s="15" t="s">
        <v>15</v>
      </c>
      <c r="P14" s="15" t="s">
        <v>16</v>
      </c>
      <c r="Q14" s="15" t="s">
        <v>17</v>
      </c>
      <c r="R14" s="15" t="s">
        <v>18</v>
      </c>
      <c r="S14" s="15" t="s">
        <v>19</v>
      </c>
      <c r="T14" s="15" t="s">
        <v>20</v>
      </c>
      <c r="U14" s="15" t="s">
        <v>21</v>
      </c>
      <c r="V14" s="15" t="s">
        <v>22</v>
      </c>
      <c r="W14" s="15" t="s">
        <v>23</v>
      </c>
      <c r="X14" s="15" t="s">
        <v>24</v>
      </c>
      <c r="Y14" s="15" t="s">
        <v>25</v>
      </c>
      <c r="Z14" s="15" t="s">
        <v>26</v>
      </c>
      <c r="AA14" s="15" t="s">
        <v>27</v>
      </c>
    </row>
    <row r="15" spans="1:27" x14ac:dyDescent="0.25">
      <c r="A15" s="1" t="s">
        <v>28</v>
      </c>
      <c r="B15" s="1"/>
      <c r="C15" s="2">
        <f>+B4</f>
        <v>600000</v>
      </c>
      <c r="D15" s="2">
        <f>IF(C15*(1+$B$6)&gt;($B$5*$B$3),$B$5*$B$3,C15*(1+$B$6))</f>
        <v>900000</v>
      </c>
      <c r="E15" s="2">
        <f t="shared" ref="E15:AA15" si="0">IF(D15*(1+$B$6)&gt;($B$5*$B$3),$B$5*$B$3,D15*(1+$B$6))</f>
        <v>1350000</v>
      </c>
      <c r="F15" s="2">
        <f t="shared" si="0"/>
        <v>2025000</v>
      </c>
      <c r="G15" s="2">
        <f t="shared" si="0"/>
        <v>3037500</v>
      </c>
      <c r="H15" s="2">
        <f t="shared" si="0"/>
        <v>4556250</v>
      </c>
      <c r="I15" s="2">
        <f t="shared" si="0"/>
        <v>6834375</v>
      </c>
      <c r="J15" s="2">
        <f t="shared" si="0"/>
        <v>10251562.5</v>
      </c>
      <c r="K15" s="2">
        <f t="shared" si="0"/>
        <v>10440000</v>
      </c>
      <c r="L15" s="2">
        <f t="shared" si="0"/>
        <v>10440000</v>
      </c>
      <c r="M15" s="2">
        <f t="shared" si="0"/>
        <v>10440000</v>
      </c>
      <c r="N15" s="2">
        <f t="shared" si="0"/>
        <v>10440000</v>
      </c>
      <c r="O15" s="2">
        <f t="shared" si="0"/>
        <v>10440000</v>
      </c>
      <c r="P15" s="2">
        <f t="shared" si="0"/>
        <v>10440000</v>
      </c>
      <c r="Q15" s="2">
        <f t="shared" si="0"/>
        <v>10440000</v>
      </c>
      <c r="R15" s="2">
        <f t="shared" si="0"/>
        <v>10440000</v>
      </c>
      <c r="S15" s="2">
        <f t="shared" si="0"/>
        <v>10440000</v>
      </c>
      <c r="T15" s="2">
        <f t="shared" si="0"/>
        <v>10440000</v>
      </c>
      <c r="U15" s="2">
        <f t="shared" si="0"/>
        <v>10440000</v>
      </c>
      <c r="V15" s="2">
        <f t="shared" si="0"/>
        <v>10440000</v>
      </c>
      <c r="W15" s="2">
        <f t="shared" si="0"/>
        <v>10440000</v>
      </c>
      <c r="X15" s="2">
        <f t="shared" si="0"/>
        <v>10440000</v>
      </c>
      <c r="Y15" s="2">
        <f t="shared" si="0"/>
        <v>10440000</v>
      </c>
      <c r="Z15" s="2">
        <f t="shared" si="0"/>
        <v>10440000</v>
      </c>
      <c r="AA15" s="2">
        <f t="shared" si="0"/>
        <v>10440000</v>
      </c>
    </row>
    <row r="16" spans="1:27" x14ac:dyDescent="0.25">
      <c r="A16" s="1" t="s">
        <v>29</v>
      </c>
      <c r="B16" s="1"/>
      <c r="C16" s="2">
        <f t="shared" ref="C16:AA16" si="1">+C15*$B$7*12</f>
        <v>93600000</v>
      </c>
      <c r="D16" s="2">
        <f t="shared" si="1"/>
        <v>140400000</v>
      </c>
      <c r="E16" s="2">
        <f t="shared" si="1"/>
        <v>210600000</v>
      </c>
      <c r="F16" s="2">
        <f t="shared" si="1"/>
        <v>315900000</v>
      </c>
      <c r="G16" s="2">
        <f t="shared" si="1"/>
        <v>473850000</v>
      </c>
      <c r="H16" s="2">
        <f t="shared" si="1"/>
        <v>710775000</v>
      </c>
      <c r="I16" s="2">
        <f t="shared" si="1"/>
        <v>1066162500</v>
      </c>
      <c r="J16" s="2">
        <f t="shared" si="1"/>
        <v>1599243750</v>
      </c>
      <c r="K16" s="2">
        <f t="shared" si="1"/>
        <v>1628640000</v>
      </c>
      <c r="L16" s="2">
        <f t="shared" si="1"/>
        <v>1628640000</v>
      </c>
      <c r="M16" s="2">
        <f t="shared" si="1"/>
        <v>1628640000</v>
      </c>
      <c r="N16" s="2">
        <f t="shared" si="1"/>
        <v>1628640000</v>
      </c>
      <c r="O16" s="2">
        <f t="shared" si="1"/>
        <v>1628640000</v>
      </c>
      <c r="P16" s="2">
        <f t="shared" si="1"/>
        <v>1628640000</v>
      </c>
      <c r="Q16" s="2">
        <f t="shared" si="1"/>
        <v>1628640000</v>
      </c>
      <c r="R16" s="2">
        <f t="shared" si="1"/>
        <v>1628640000</v>
      </c>
      <c r="S16" s="2">
        <f t="shared" si="1"/>
        <v>1628640000</v>
      </c>
      <c r="T16" s="2">
        <f t="shared" si="1"/>
        <v>1628640000</v>
      </c>
      <c r="U16" s="2">
        <f t="shared" si="1"/>
        <v>1628640000</v>
      </c>
      <c r="V16" s="2">
        <f t="shared" si="1"/>
        <v>1628640000</v>
      </c>
      <c r="W16" s="2">
        <f t="shared" si="1"/>
        <v>1628640000</v>
      </c>
      <c r="X16" s="2">
        <f t="shared" si="1"/>
        <v>1628640000</v>
      </c>
      <c r="Y16" s="2">
        <f t="shared" si="1"/>
        <v>1628640000</v>
      </c>
      <c r="Z16" s="2">
        <f t="shared" si="1"/>
        <v>1628640000</v>
      </c>
      <c r="AA16" s="2">
        <f t="shared" si="1"/>
        <v>1628640000</v>
      </c>
    </row>
    <row r="17" spans="1:27" x14ac:dyDescent="0.25">
      <c r="A17" s="1" t="s">
        <v>30</v>
      </c>
      <c r="B17" s="1"/>
      <c r="C17" s="2">
        <f t="shared" ref="C17:AA17" si="2">+C16*$B$8</f>
        <v>46800000</v>
      </c>
      <c r="D17" s="2">
        <f t="shared" si="2"/>
        <v>70200000</v>
      </c>
      <c r="E17" s="2">
        <f t="shared" si="2"/>
        <v>105300000</v>
      </c>
      <c r="F17" s="2">
        <f t="shared" si="2"/>
        <v>157950000</v>
      </c>
      <c r="G17" s="2">
        <f t="shared" si="2"/>
        <v>236925000</v>
      </c>
      <c r="H17" s="2">
        <f t="shared" si="2"/>
        <v>355387500</v>
      </c>
      <c r="I17" s="2">
        <f t="shared" si="2"/>
        <v>533081250</v>
      </c>
      <c r="J17" s="2">
        <f t="shared" si="2"/>
        <v>799621875</v>
      </c>
      <c r="K17" s="2">
        <f t="shared" si="2"/>
        <v>814320000</v>
      </c>
      <c r="L17" s="2">
        <f t="shared" si="2"/>
        <v>814320000</v>
      </c>
      <c r="M17" s="2">
        <f t="shared" si="2"/>
        <v>814320000</v>
      </c>
      <c r="N17" s="2">
        <f t="shared" si="2"/>
        <v>814320000</v>
      </c>
      <c r="O17" s="2">
        <f t="shared" si="2"/>
        <v>814320000</v>
      </c>
      <c r="P17" s="2">
        <f t="shared" si="2"/>
        <v>814320000</v>
      </c>
      <c r="Q17" s="2">
        <f t="shared" si="2"/>
        <v>814320000</v>
      </c>
      <c r="R17" s="2">
        <f t="shared" si="2"/>
        <v>814320000</v>
      </c>
      <c r="S17" s="2">
        <f t="shared" si="2"/>
        <v>814320000</v>
      </c>
      <c r="T17" s="2">
        <f t="shared" si="2"/>
        <v>814320000</v>
      </c>
      <c r="U17" s="2">
        <f t="shared" si="2"/>
        <v>814320000</v>
      </c>
      <c r="V17" s="2">
        <f t="shared" si="2"/>
        <v>814320000</v>
      </c>
      <c r="W17" s="2">
        <f t="shared" si="2"/>
        <v>814320000</v>
      </c>
      <c r="X17" s="2">
        <f t="shared" si="2"/>
        <v>814320000</v>
      </c>
      <c r="Y17" s="2">
        <f t="shared" si="2"/>
        <v>814320000</v>
      </c>
      <c r="Z17" s="2">
        <f t="shared" si="2"/>
        <v>814320000</v>
      </c>
      <c r="AA17" s="2">
        <f t="shared" si="2"/>
        <v>814320000</v>
      </c>
    </row>
    <row r="18" spans="1:27" x14ac:dyDescent="0.25">
      <c r="A18" s="1"/>
      <c r="B18" s="1"/>
      <c r="C18" s="2"/>
      <c r="D18" s="2"/>
      <c r="E18" s="2"/>
      <c r="F18" s="2"/>
      <c r="G18" s="2"/>
      <c r="H18" s="2"/>
      <c r="I18" s="2"/>
      <c r="J18" s="2"/>
      <c r="K18" s="2"/>
      <c r="L18" s="2"/>
      <c r="M18" s="2"/>
      <c r="N18" s="2"/>
      <c r="O18" s="2"/>
      <c r="P18" s="2"/>
      <c r="Q18" s="2"/>
      <c r="R18" s="2"/>
      <c r="S18" s="2"/>
      <c r="T18" s="2"/>
      <c r="U18" s="2"/>
      <c r="V18" s="2"/>
      <c r="W18" s="2"/>
      <c r="X18" s="2"/>
      <c r="Y18" s="2"/>
      <c r="Z18" s="2"/>
      <c r="AA18" s="2"/>
    </row>
    <row r="19" spans="1:27" x14ac:dyDescent="0.25">
      <c r="A19" s="1" t="s">
        <v>31</v>
      </c>
      <c r="B19" s="1"/>
      <c r="C19" s="2">
        <f>+($B$9+$B$10)*C15</f>
        <v>330000000</v>
      </c>
      <c r="D19" s="2">
        <f t="shared" ref="D19:AA19" si="3">+($B$9+$B$10)*(D15-C15)</f>
        <v>165000000</v>
      </c>
      <c r="E19" s="2">
        <f t="shared" si="3"/>
        <v>247500000</v>
      </c>
      <c r="F19" s="2">
        <f t="shared" si="3"/>
        <v>371250000</v>
      </c>
      <c r="G19" s="2">
        <f t="shared" si="3"/>
        <v>556875000</v>
      </c>
      <c r="H19" s="2">
        <f t="shared" si="3"/>
        <v>835312500</v>
      </c>
      <c r="I19" s="2">
        <f t="shared" si="3"/>
        <v>1252968750</v>
      </c>
      <c r="J19" s="2">
        <f t="shared" si="3"/>
        <v>1879453125</v>
      </c>
      <c r="K19" s="2">
        <f t="shared" si="3"/>
        <v>103640625</v>
      </c>
      <c r="L19" s="2">
        <f t="shared" si="3"/>
        <v>0</v>
      </c>
      <c r="M19" s="2">
        <f t="shared" si="3"/>
        <v>0</v>
      </c>
      <c r="N19" s="2">
        <f t="shared" si="3"/>
        <v>0</v>
      </c>
      <c r="O19" s="2">
        <f t="shared" si="3"/>
        <v>0</v>
      </c>
      <c r="P19" s="2">
        <f t="shared" si="3"/>
        <v>0</v>
      </c>
      <c r="Q19" s="2">
        <f t="shared" si="3"/>
        <v>0</v>
      </c>
      <c r="R19" s="2">
        <f t="shared" si="3"/>
        <v>0</v>
      </c>
      <c r="S19" s="2">
        <f t="shared" si="3"/>
        <v>0</v>
      </c>
      <c r="T19" s="2">
        <f t="shared" si="3"/>
        <v>0</v>
      </c>
      <c r="U19" s="2">
        <f t="shared" si="3"/>
        <v>0</v>
      </c>
      <c r="V19" s="2">
        <f t="shared" si="3"/>
        <v>0</v>
      </c>
      <c r="W19" s="2">
        <f t="shared" si="3"/>
        <v>0</v>
      </c>
      <c r="X19" s="2">
        <f t="shared" si="3"/>
        <v>0</v>
      </c>
      <c r="Y19" s="2">
        <f t="shared" si="3"/>
        <v>0</v>
      </c>
      <c r="Z19" s="2">
        <f t="shared" si="3"/>
        <v>0</v>
      </c>
      <c r="AA19" s="2">
        <f t="shared" si="3"/>
        <v>0</v>
      </c>
    </row>
    <row r="20" spans="1:27" x14ac:dyDescent="0.25">
      <c r="A20" s="1"/>
      <c r="B20" s="1"/>
      <c r="C20" s="2"/>
      <c r="D20" s="2"/>
      <c r="E20" s="2"/>
      <c r="F20" s="2"/>
      <c r="G20" s="2"/>
      <c r="H20" s="2"/>
      <c r="I20" s="2"/>
      <c r="J20" s="2"/>
      <c r="K20" s="2"/>
      <c r="L20" s="2"/>
      <c r="M20" s="2"/>
      <c r="N20" s="2"/>
      <c r="O20" s="2"/>
      <c r="P20" s="2"/>
      <c r="Q20" s="2"/>
      <c r="R20" s="2"/>
      <c r="S20" s="2"/>
      <c r="T20" s="2"/>
      <c r="U20" s="2"/>
      <c r="V20" s="2"/>
      <c r="W20" s="2"/>
      <c r="X20" s="2"/>
      <c r="Y20" s="2"/>
      <c r="Z20" s="2"/>
      <c r="AA20" s="2"/>
    </row>
    <row r="21" spans="1:27" x14ac:dyDescent="0.25">
      <c r="A21" s="1" t="s">
        <v>32</v>
      </c>
      <c r="B21" s="1"/>
      <c r="C21" s="2">
        <f t="shared" ref="C21:AA21" si="4">+C17-C19</f>
        <v>-283200000</v>
      </c>
      <c r="D21" s="2">
        <f t="shared" si="4"/>
        <v>-94800000</v>
      </c>
      <c r="E21" s="2">
        <f t="shared" si="4"/>
        <v>-142200000</v>
      </c>
      <c r="F21" s="2">
        <f t="shared" si="4"/>
        <v>-213300000</v>
      </c>
      <c r="G21" s="2">
        <f t="shared" si="4"/>
        <v>-319950000</v>
      </c>
      <c r="H21" s="2">
        <f t="shared" si="4"/>
        <v>-479925000</v>
      </c>
      <c r="I21" s="2">
        <f t="shared" si="4"/>
        <v>-719887500</v>
      </c>
      <c r="J21" s="2">
        <f t="shared" si="4"/>
        <v>-1079831250</v>
      </c>
      <c r="K21" s="2">
        <f t="shared" si="4"/>
        <v>710679375</v>
      </c>
      <c r="L21" s="2">
        <f t="shared" si="4"/>
        <v>814320000</v>
      </c>
      <c r="M21" s="2">
        <f t="shared" si="4"/>
        <v>814320000</v>
      </c>
      <c r="N21" s="2">
        <f t="shared" si="4"/>
        <v>814320000</v>
      </c>
      <c r="O21" s="2">
        <f t="shared" si="4"/>
        <v>814320000</v>
      </c>
      <c r="P21" s="2">
        <f t="shared" si="4"/>
        <v>814320000</v>
      </c>
      <c r="Q21" s="2">
        <f t="shared" si="4"/>
        <v>814320000</v>
      </c>
      <c r="R21" s="2">
        <f t="shared" si="4"/>
        <v>814320000</v>
      </c>
      <c r="S21" s="2">
        <f t="shared" si="4"/>
        <v>814320000</v>
      </c>
      <c r="T21" s="2">
        <f t="shared" si="4"/>
        <v>814320000</v>
      </c>
      <c r="U21" s="2">
        <f t="shared" si="4"/>
        <v>814320000</v>
      </c>
      <c r="V21" s="2">
        <f t="shared" si="4"/>
        <v>814320000</v>
      </c>
      <c r="W21" s="2">
        <f t="shared" si="4"/>
        <v>814320000</v>
      </c>
      <c r="X21" s="2">
        <f t="shared" si="4"/>
        <v>814320000</v>
      </c>
      <c r="Y21" s="2">
        <f t="shared" si="4"/>
        <v>814320000</v>
      </c>
      <c r="Z21" s="2">
        <f t="shared" si="4"/>
        <v>814320000</v>
      </c>
      <c r="AA21" s="2">
        <f t="shared" si="4"/>
        <v>814320000</v>
      </c>
    </row>
    <row r="22" spans="1:27" x14ac:dyDescent="0.25">
      <c r="A22" s="1" t="s">
        <v>35</v>
      </c>
      <c r="B22" s="1"/>
      <c r="C22" s="2">
        <f>+C21</f>
        <v>-283200000</v>
      </c>
      <c r="D22" s="2">
        <f>+C22+D21</f>
        <v>-378000000</v>
      </c>
      <c r="E22" s="2">
        <f t="shared" ref="E22:AA22" si="5">+D22+E21</f>
        <v>-520200000</v>
      </c>
      <c r="F22" s="2">
        <f t="shared" si="5"/>
        <v>-733500000</v>
      </c>
      <c r="G22" s="2">
        <f t="shared" si="5"/>
        <v>-1053450000</v>
      </c>
      <c r="H22" s="2">
        <f t="shared" si="5"/>
        <v>-1533375000</v>
      </c>
      <c r="I22" s="2">
        <f t="shared" si="5"/>
        <v>-2253262500</v>
      </c>
      <c r="J22" s="2">
        <f t="shared" si="5"/>
        <v>-3333093750</v>
      </c>
      <c r="K22" s="2">
        <f t="shared" si="5"/>
        <v>-2622414375</v>
      </c>
      <c r="L22" s="2">
        <f t="shared" si="5"/>
        <v>-1808094375</v>
      </c>
      <c r="M22" s="2">
        <f t="shared" si="5"/>
        <v>-993774375</v>
      </c>
      <c r="N22" s="2">
        <f t="shared" si="5"/>
        <v>-179454375</v>
      </c>
      <c r="O22" s="2">
        <f t="shared" si="5"/>
        <v>634865625</v>
      </c>
      <c r="P22" s="2">
        <f t="shared" si="5"/>
        <v>1449185625</v>
      </c>
      <c r="Q22" s="2">
        <f t="shared" si="5"/>
        <v>2263505625</v>
      </c>
      <c r="R22" s="2">
        <f t="shared" si="5"/>
        <v>3077825625</v>
      </c>
      <c r="S22" s="2">
        <f t="shared" si="5"/>
        <v>3892145625</v>
      </c>
      <c r="T22" s="2">
        <f t="shared" si="5"/>
        <v>4706465625</v>
      </c>
      <c r="U22" s="2">
        <f t="shared" si="5"/>
        <v>5520785625</v>
      </c>
      <c r="V22" s="2">
        <f t="shared" si="5"/>
        <v>6335105625</v>
      </c>
      <c r="W22" s="2">
        <f t="shared" si="5"/>
        <v>7149425625</v>
      </c>
      <c r="X22" s="2">
        <f t="shared" si="5"/>
        <v>7963745625</v>
      </c>
      <c r="Y22" s="2">
        <f t="shared" si="5"/>
        <v>8778065625</v>
      </c>
      <c r="Z22" s="2">
        <f t="shared" si="5"/>
        <v>9592385625</v>
      </c>
      <c r="AA22" s="2">
        <f t="shared" si="5"/>
        <v>10406705625</v>
      </c>
    </row>
    <row r="23" spans="1:27" x14ac:dyDescent="0.25">
      <c r="A23" s="1" t="s">
        <v>33</v>
      </c>
      <c r="B23" s="1"/>
      <c r="C23" s="2">
        <v>0</v>
      </c>
      <c r="D23" s="2">
        <f>IF(C22&lt;0,0,D21*$B$11)</f>
        <v>0</v>
      </c>
      <c r="E23" s="2">
        <f t="shared" ref="E23:AA23" si="6">IF(D22&lt;0,0,E21*$B$11)</f>
        <v>0</v>
      </c>
      <c r="F23" s="2">
        <f t="shared" si="6"/>
        <v>0</v>
      </c>
      <c r="G23" s="2">
        <f t="shared" si="6"/>
        <v>0</v>
      </c>
      <c r="H23" s="2">
        <f t="shared" si="6"/>
        <v>0</v>
      </c>
      <c r="I23" s="2">
        <f t="shared" si="6"/>
        <v>0</v>
      </c>
      <c r="J23" s="2">
        <f t="shared" si="6"/>
        <v>0</v>
      </c>
      <c r="K23" s="2">
        <f t="shared" si="6"/>
        <v>0</v>
      </c>
      <c r="L23" s="2">
        <f t="shared" si="6"/>
        <v>0</v>
      </c>
      <c r="M23" s="2">
        <f t="shared" si="6"/>
        <v>0</v>
      </c>
      <c r="N23" s="2">
        <f t="shared" si="6"/>
        <v>0</v>
      </c>
      <c r="O23" s="2">
        <f t="shared" si="6"/>
        <v>0</v>
      </c>
      <c r="P23" s="2">
        <f t="shared" si="6"/>
        <v>203580000</v>
      </c>
      <c r="Q23" s="2">
        <f t="shared" si="6"/>
        <v>203580000</v>
      </c>
      <c r="R23" s="2">
        <f t="shared" si="6"/>
        <v>203580000</v>
      </c>
      <c r="S23" s="2">
        <f t="shared" si="6"/>
        <v>203580000</v>
      </c>
      <c r="T23" s="2">
        <f t="shared" si="6"/>
        <v>203580000</v>
      </c>
      <c r="U23" s="2">
        <f t="shared" si="6"/>
        <v>203580000</v>
      </c>
      <c r="V23" s="2">
        <f t="shared" si="6"/>
        <v>203580000</v>
      </c>
      <c r="W23" s="2">
        <f t="shared" si="6"/>
        <v>203580000</v>
      </c>
      <c r="X23" s="2">
        <f t="shared" si="6"/>
        <v>203580000</v>
      </c>
      <c r="Y23" s="2">
        <f t="shared" si="6"/>
        <v>203580000</v>
      </c>
      <c r="Z23" s="2">
        <f t="shared" si="6"/>
        <v>203580000</v>
      </c>
      <c r="AA23" s="2">
        <f t="shared" si="6"/>
        <v>203580000</v>
      </c>
    </row>
    <row r="24" spans="1:27" x14ac:dyDescent="0.25">
      <c r="A24" s="1"/>
      <c r="B24" s="1"/>
      <c r="C24" s="2"/>
      <c r="D24" s="2"/>
      <c r="E24" s="2"/>
      <c r="F24" s="2"/>
      <c r="G24" s="2"/>
      <c r="H24" s="2"/>
      <c r="I24" s="2"/>
      <c r="J24" s="2"/>
      <c r="K24" s="2"/>
      <c r="L24" s="2"/>
      <c r="M24" s="2"/>
      <c r="N24" s="2"/>
      <c r="O24" s="2"/>
      <c r="P24" s="2"/>
      <c r="Q24" s="2"/>
      <c r="R24" s="2"/>
      <c r="S24" s="2"/>
      <c r="T24" s="2"/>
      <c r="U24" s="2"/>
      <c r="V24" s="2"/>
      <c r="W24" s="2"/>
      <c r="X24" s="2"/>
      <c r="Y24" s="2"/>
      <c r="Z24" s="2"/>
      <c r="AA24" s="2"/>
    </row>
    <row r="25" spans="1:27" x14ac:dyDescent="0.25">
      <c r="A25" s="1" t="s">
        <v>36</v>
      </c>
      <c r="B25" s="1"/>
      <c r="C25" s="2">
        <f t="shared" ref="C25:AA25" si="7">+C21-C23</f>
        <v>-283200000</v>
      </c>
      <c r="D25" s="2">
        <f t="shared" si="7"/>
        <v>-94800000</v>
      </c>
      <c r="E25" s="2">
        <f t="shared" si="7"/>
        <v>-142200000</v>
      </c>
      <c r="F25" s="2">
        <f t="shared" si="7"/>
        <v>-213300000</v>
      </c>
      <c r="G25" s="2">
        <f t="shared" si="7"/>
        <v>-319950000</v>
      </c>
      <c r="H25" s="2">
        <f t="shared" si="7"/>
        <v>-479925000</v>
      </c>
      <c r="I25" s="2">
        <f t="shared" si="7"/>
        <v>-719887500</v>
      </c>
      <c r="J25" s="2">
        <f t="shared" si="7"/>
        <v>-1079831250</v>
      </c>
      <c r="K25" s="2">
        <f t="shared" si="7"/>
        <v>710679375</v>
      </c>
      <c r="L25" s="2">
        <f t="shared" si="7"/>
        <v>814320000</v>
      </c>
      <c r="M25" s="2">
        <f t="shared" si="7"/>
        <v>814320000</v>
      </c>
      <c r="N25" s="2">
        <f t="shared" si="7"/>
        <v>814320000</v>
      </c>
      <c r="O25" s="2">
        <f t="shared" si="7"/>
        <v>814320000</v>
      </c>
      <c r="P25" s="2">
        <f t="shared" si="7"/>
        <v>610740000</v>
      </c>
      <c r="Q25" s="2">
        <f t="shared" si="7"/>
        <v>610740000</v>
      </c>
      <c r="R25" s="2">
        <f t="shared" si="7"/>
        <v>610740000</v>
      </c>
      <c r="S25" s="2">
        <f t="shared" si="7"/>
        <v>610740000</v>
      </c>
      <c r="T25" s="2">
        <f t="shared" si="7"/>
        <v>610740000</v>
      </c>
      <c r="U25" s="2">
        <f t="shared" si="7"/>
        <v>610740000</v>
      </c>
      <c r="V25" s="2">
        <f t="shared" si="7"/>
        <v>610740000</v>
      </c>
      <c r="W25" s="2">
        <f t="shared" si="7"/>
        <v>610740000</v>
      </c>
      <c r="X25" s="2">
        <f t="shared" si="7"/>
        <v>610740000</v>
      </c>
      <c r="Y25" s="2">
        <f t="shared" si="7"/>
        <v>610740000</v>
      </c>
      <c r="Z25" s="2">
        <f t="shared" si="7"/>
        <v>610740000</v>
      </c>
      <c r="AA25" s="2">
        <f t="shared" si="7"/>
        <v>610740000</v>
      </c>
    </row>
    <row r="27" spans="1:27" x14ac:dyDescent="0.25">
      <c r="A27" s="6" t="s">
        <v>54</v>
      </c>
      <c r="B27" s="6"/>
      <c r="C27" s="7">
        <f>NPV(B12,C25:AA25)</f>
        <v>-122630024.26096779</v>
      </c>
    </row>
  </sheetData>
  <mergeCells count="3">
    <mergeCell ref="A2:B2"/>
    <mergeCell ref="D2:G12"/>
    <mergeCell ref="A14:B1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23"/>
  <sheetViews>
    <sheetView showGridLines="0" showRowColHeaders="0" workbookViewId="0">
      <selection activeCell="D2" sqref="D2:G8"/>
    </sheetView>
  </sheetViews>
  <sheetFormatPr defaultRowHeight="15" x14ac:dyDescent="0.25"/>
  <cols>
    <col min="1" max="1" width="40.28515625" style="3" customWidth="1"/>
    <col min="2" max="2" width="11.5703125" style="3" customWidth="1"/>
    <col min="3" max="27" width="14.140625" style="3" customWidth="1"/>
    <col min="28" max="16384" width="9.140625" style="3"/>
  </cols>
  <sheetData>
    <row r="2" spans="1:27" ht="15" customHeight="1" x14ac:dyDescent="0.25">
      <c r="A2" s="31" t="s">
        <v>43</v>
      </c>
      <c r="B2" s="32"/>
      <c r="D2" s="35" t="s">
        <v>57</v>
      </c>
      <c r="E2" s="35"/>
      <c r="F2" s="35"/>
      <c r="G2" s="35"/>
    </row>
    <row r="3" spans="1:27" x14ac:dyDescent="0.25">
      <c r="A3" s="1" t="s">
        <v>38</v>
      </c>
      <c r="B3" s="14">
        <v>13</v>
      </c>
      <c r="D3" s="35"/>
      <c r="E3" s="35"/>
      <c r="F3" s="35"/>
      <c r="G3" s="35"/>
    </row>
    <row r="4" spans="1:27" x14ac:dyDescent="0.25">
      <c r="A4" s="1" t="s">
        <v>0</v>
      </c>
      <c r="B4" s="9">
        <f>+'Simulatore Risultati'!B8</f>
        <v>0.5</v>
      </c>
      <c r="D4" s="35"/>
      <c r="E4" s="35"/>
      <c r="F4" s="35"/>
      <c r="G4" s="35"/>
    </row>
    <row r="5" spans="1:27" x14ac:dyDescent="0.25">
      <c r="A5" s="1" t="s">
        <v>34</v>
      </c>
      <c r="B5" s="8">
        <v>400</v>
      </c>
      <c r="D5" s="35"/>
      <c r="E5" s="35"/>
      <c r="F5" s="35"/>
      <c r="G5" s="35"/>
    </row>
    <row r="6" spans="1:27" x14ac:dyDescent="0.25">
      <c r="A6" s="1" t="s">
        <v>39</v>
      </c>
      <c r="B6" s="8">
        <v>100</v>
      </c>
      <c r="D6" s="35"/>
      <c r="E6" s="35"/>
      <c r="F6" s="35"/>
      <c r="G6" s="35"/>
    </row>
    <row r="7" spans="1:27" x14ac:dyDescent="0.25">
      <c r="A7" s="1" t="s">
        <v>33</v>
      </c>
      <c r="B7" s="9">
        <f>+'Simulatore Risultati'!B11</f>
        <v>0.25</v>
      </c>
      <c r="D7" s="35"/>
      <c r="E7" s="35"/>
      <c r="F7" s="35"/>
      <c r="G7" s="35"/>
    </row>
    <row r="8" spans="1:27" x14ac:dyDescent="0.25">
      <c r="A8" s="1" t="s">
        <v>1</v>
      </c>
      <c r="B8" s="9">
        <f>+'Simulatore Risultati'!B12</f>
        <v>0.06</v>
      </c>
      <c r="D8" s="35"/>
      <c r="E8" s="35"/>
      <c r="F8" s="35"/>
      <c r="G8" s="35"/>
    </row>
    <row r="10" spans="1:27" s="4" customFormat="1" ht="13.5" customHeight="1" x14ac:dyDescent="0.25">
      <c r="A10" s="33" t="s">
        <v>2</v>
      </c>
      <c r="B10" s="34"/>
      <c r="C10" s="18">
        <v>2016</v>
      </c>
      <c r="D10" s="18">
        <v>2017</v>
      </c>
      <c r="E10" s="18">
        <v>2018</v>
      </c>
      <c r="F10" s="18">
        <v>2019</v>
      </c>
      <c r="G10" s="18">
        <v>2020</v>
      </c>
      <c r="H10" s="18">
        <v>2021</v>
      </c>
      <c r="I10" s="18">
        <v>2022</v>
      </c>
      <c r="J10" s="18">
        <v>2023</v>
      </c>
      <c r="K10" s="18">
        <v>2024</v>
      </c>
      <c r="L10" s="18">
        <v>2025</v>
      </c>
      <c r="M10" s="18">
        <v>2026</v>
      </c>
      <c r="N10" s="18">
        <v>2027</v>
      </c>
      <c r="O10" s="18">
        <v>2028</v>
      </c>
      <c r="P10" s="18">
        <v>2029</v>
      </c>
      <c r="Q10" s="18">
        <v>2030</v>
      </c>
      <c r="R10" s="18">
        <v>2031</v>
      </c>
      <c r="S10" s="18">
        <v>2032</v>
      </c>
      <c r="T10" s="18">
        <v>2033</v>
      </c>
      <c r="U10" s="18">
        <v>2034</v>
      </c>
      <c r="V10" s="18">
        <v>2035</v>
      </c>
      <c r="W10" s="18">
        <v>2036</v>
      </c>
      <c r="X10" s="18">
        <v>2037</v>
      </c>
      <c r="Y10" s="18">
        <v>2038</v>
      </c>
      <c r="Z10" s="18">
        <v>2039</v>
      </c>
      <c r="AA10" s="18">
        <v>2040</v>
      </c>
    </row>
    <row r="11" spans="1:27" ht="14.25" customHeight="1" x14ac:dyDescent="0.25">
      <c r="A11" s="1" t="s">
        <v>56</v>
      </c>
      <c r="B11" s="1"/>
      <c r="C11" s="2">
        <v>500000</v>
      </c>
      <c r="D11" s="2">
        <v>2000000</v>
      </c>
      <c r="E11" s="2">
        <v>3500000</v>
      </c>
      <c r="F11" s="2">
        <v>5000000</v>
      </c>
      <c r="G11" s="2">
        <v>6500000</v>
      </c>
      <c r="H11" s="2">
        <v>8000000</v>
      </c>
      <c r="I11" s="2">
        <v>9500000</v>
      </c>
      <c r="J11" s="2">
        <v>11000000</v>
      </c>
      <c r="K11" s="2">
        <v>11000000</v>
      </c>
      <c r="L11" s="2">
        <v>11000000</v>
      </c>
      <c r="M11" s="2">
        <v>11000000</v>
      </c>
      <c r="N11" s="2">
        <v>11000000</v>
      </c>
      <c r="O11" s="2">
        <v>11000000</v>
      </c>
      <c r="P11" s="2">
        <v>11000000</v>
      </c>
      <c r="Q11" s="2">
        <v>11000000</v>
      </c>
      <c r="R11" s="2">
        <v>11000000</v>
      </c>
      <c r="S11" s="2">
        <v>11000000</v>
      </c>
      <c r="T11" s="2">
        <v>11000000</v>
      </c>
      <c r="U11" s="2">
        <v>11000000</v>
      </c>
      <c r="V11" s="2">
        <v>11000000</v>
      </c>
      <c r="W11" s="2">
        <v>11000000</v>
      </c>
      <c r="X11" s="2">
        <v>11000000</v>
      </c>
      <c r="Y11" s="2">
        <v>11000000</v>
      </c>
      <c r="Z11" s="2">
        <v>11000000</v>
      </c>
      <c r="AA11" s="2">
        <v>11000000</v>
      </c>
    </row>
    <row r="12" spans="1:27" ht="14.25" customHeight="1" x14ac:dyDescent="0.25">
      <c r="A12" s="1" t="s">
        <v>31</v>
      </c>
      <c r="B12" s="1"/>
      <c r="C12" s="2">
        <f>+C11*($B$5+$B$6)</f>
        <v>250000000</v>
      </c>
      <c r="D12" s="2">
        <f>+(D11-C11)*($B$5+$B$6)</f>
        <v>750000000</v>
      </c>
      <c r="E12" s="2">
        <f t="shared" ref="E12:G12" si="0">+(E11-D11)*($B$5+$B$6)</f>
        <v>750000000</v>
      </c>
      <c r="F12" s="2">
        <f t="shared" si="0"/>
        <v>750000000</v>
      </c>
      <c r="G12" s="2">
        <f t="shared" si="0"/>
        <v>750000000</v>
      </c>
      <c r="H12" s="2">
        <f t="shared" ref="H12" si="1">+(H11-G11)*($B$5+$B$6)</f>
        <v>750000000</v>
      </c>
      <c r="I12" s="2">
        <f t="shared" ref="I12:J12" si="2">+(I11-H11)*($B$5+$B$6)</f>
        <v>750000000</v>
      </c>
      <c r="J12" s="2">
        <f t="shared" si="2"/>
        <v>750000000</v>
      </c>
      <c r="K12" s="2">
        <f t="shared" ref="K12" si="3">+(K11-J11)*($B$5+$B$6)</f>
        <v>0</v>
      </c>
      <c r="L12" s="2">
        <f t="shared" ref="L12:M12" si="4">+(L11-K11)*($B$5+$B$6)</f>
        <v>0</v>
      </c>
      <c r="M12" s="2">
        <f t="shared" si="4"/>
        <v>0</v>
      </c>
      <c r="N12" s="2">
        <f t="shared" ref="N12" si="5">+(N11-M11)*($B$5+$B$6)</f>
        <v>0</v>
      </c>
      <c r="O12" s="2">
        <f t="shared" ref="O12:P12" si="6">+(O11-N11)*($B$5+$B$6)</f>
        <v>0</v>
      </c>
      <c r="P12" s="2">
        <f t="shared" si="6"/>
        <v>0</v>
      </c>
      <c r="Q12" s="2">
        <f t="shared" ref="Q12" si="7">+(Q11-P11)*($B$5+$B$6)</f>
        <v>0</v>
      </c>
      <c r="R12" s="2">
        <f t="shared" ref="R12:S12" si="8">+(R11-Q11)*($B$5+$B$6)</f>
        <v>0</v>
      </c>
      <c r="S12" s="2">
        <f t="shared" si="8"/>
        <v>0</v>
      </c>
      <c r="T12" s="2">
        <f t="shared" ref="T12" si="9">+(T11-S11)*($B$5+$B$6)</f>
        <v>0</v>
      </c>
      <c r="U12" s="2">
        <f t="shared" ref="U12:V12" si="10">+(U11-T11)*($B$5+$B$6)</f>
        <v>0</v>
      </c>
      <c r="V12" s="2">
        <f t="shared" si="10"/>
        <v>0</v>
      </c>
      <c r="W12" s="2">
        <f t="shared" ref="W12" si="11">+(W11-V11)*($B$5+$B$6)</f>
        <v>0</v>
      </c>
      <c r="X12" s="2">
        <f t="shared" ref="X12:Y12" si="12">+(X11-W11)*($B$5+$B$6)</f>
        <v>0</v>
      </c>
      <c r="Y12" s="2">
        <f t="shared" si="12"/>
        <v>0</v>
      </c>
      <c r="Z12" s="2">
        <f t="shared" ref="Z12" si="13">+(Z11-Y11)*($B$5+$B$6)</f>
        <v>0</v>
      </c>
      <c r="AA12" s="2">
        <f t="shared" ref="AA12" si="14">+(AA11-Z11)*($B$5+$B$6)</f>
        <v>0</v>
      </c>
    </row>
    <row r="13" spans="1:27" ht="14.25" customHeight="1" x14ac:dyDescent="0.25">
      <c r="A13" s="1"/>
      <c r="B13" s="1"/>
      <c r="C13" s="2"/>
      <c r="D13" s="2"/>
      <c r="E13" s="2"/>
      <c r="F13" s="2"/>
      <c r="G13" s="2"/>
      <c r="H13" s="2"/>
      <c r="I13" s="2"/>
      <c r="J13" s="2"/>
      <c r="K13" s="2"/>
      <c r="L13" s="2"/>
      <c r="M13" s="2"/>
      <c r="N13" s="2"/>
      <c r="O13" s="2"/>
      <c r="P13" s="2"/>
      <c r="Q13" s="2"/>
      <c r="R13" s="2"/>
      <c r="S13" s="2"/>
      <c r="T13" s="2"/>
      <c r="U13" s="2"/>
      <c r="V13" s="2"/>
      <c r="W13" s="2"/>
      <c r="X13" s="2"/>
      <c r="Y13" s="2"/>
      <c r="Z13" s="2"/>
      <c r="AA13" s="2"/>
    </row>
    <row r="14" spans="1:27" ht="14.25" customHeight="1" x14ac:dyDescent="0.25">
      <c r="A14" s="1" t="s">
        <v>28</v>
      </c>
      <c r="B14" s="1"/>
      <c r="C14" s="2">
        <v>100000</v>
      </c>
      <c r="D14" s="2">
        <v>200000</v>
      </c>
      <c r="E14" s="2">
        <v>350000</v>
      </c>
      <c r="F14" s="2">
        <v>600000</v>
      </c>
      <c r="G14" s="2">
        <v>1000000</v>
      </c>
      <c r="H14" s="2">
        <v>2000000</v>
      </c>
      <c r="I14" s="2">
        <v>4000000</v>
      </c>
      <c r="J14" s="2">
        <v>8000000</v>
      </c>
      <c r="K14" s="2">
        <v>11000000</v>
      </c>
      <c r="L14" s="2">
        <v>11000000</v>
      </c>
      <c r="M14" s="2">
        <v>11000000</v>
      </c>
      <c r="N14" s="2">
        <v>11000000</v>
      </c>
      <c r="O14" s="2">
        <v>11000000</v>
      </c>
      <c r="P14" s="2">
        <v>11000000</v>
      </c>
      <c r="Q14" s="2">
        <v>11000000</v>
      </c>
      <c r="R14" s="2">
        <v>11000000</v>
      </c>
      <c r="S14" s="2">
        <v>11000000</v>
      </c>
      <c r="T14" s="2">
        <v>11000000</v>
      </c>
      <c r="U14" s="2">
        <v>11000000</v>
      </c>
      <c r="V14" s="2">
        <v>11000000</v>
      </c>
      <c r="W14" s="2">
        <v>11000000</v>
      </c>
      <c r="X14" s="2">
        <v>11000000</v>
      </c>
      <c r="Y14" s="2">
        <v>11000000</v>
      </c>
      <c r="Z14" s="2">
        <v>11000000</v>
      </c>
      <c r="AA14" s="2">
        <v>11000000</v>
      </c>
    </row>
    <row r="15" spans="1:27" ht="14.25" customHeight="1" x14ac:dyDescent="0.25">
      <c r="A15" s="1" t="s">
        <v>29</v>
      </c>
      <c r="B15" s="1"/>
      <c r="C15" s="2">
        <f t="shared" ref="C15:AA15" si="15">+C14*$B$3*12</f>
        <v>15600000</v>
      </c>
      <c r="D15" s="2">
        <f t="shared" si="15"/>
        <v>31200000</v>
      </c>
      <c r="E15" s="2">
        <f t="shared" si="15"/>
        <v>54600000</v>
      </c>
      <c r="F15" s="2">
        <f t="shared" si="15"/>
        <v>93600000</v>
      </c>
      <c r="G15" s="2">
        <f t="shared" si="15"/>
        <v>156000000</v>
      </c>
      <c r="H15" s="2">
        <f t="shared" si="15"/>
        <v>312000000</v>
      </c>
      <c r="I15" s="2">
        <f t="shared" si="15"/>
        <v>624000000</v>
      </c>
      <c r="J15" s="2">
        <f t="shared" si="15"/>
        <v>1248000000</v>
      </c>
      <c r="K15" s="2">
        <f t="shared" si="15"/>
        <v>1716000000</v>
      </c>
      <c r="L15" s="2">
        <f t="shared" si="15"/>
        <v>1716000000</v>
      </c>
      <c r="M15" s="2">
        <f t="shared" si="15"/>
        <v>1716000000</v>
      </c>
      <c r="N15" s="2">
        <f t="shared" si="15"/>
        <v>1716000000</v>
      </c>
      <c r="O15" s="2">
        <f t="shared" si="15"/>
        <v>1716000000</v>
      </c>
      <c r="P15" s="2">
        <f t="shared" si="15"/>
        <v>1716000000</v>
      </c>
      <c r="Q15" s="2">
        <f t="shared" si="15"/>
        <v>1716000000</v>
      </c>
      <c r="R15" s="2">
        <f t="shared" si="15"/>
        <v>1716000000</v>
      </c>
      <c r="S15" s="2">
        <f t="shared" si="15"/>
        <v>1716000000</v>
      </c>
      <c r="T15" s="2">
        <f t="shared" si="15"/>
        <v>1716000000</v>
      </c>
      <c r="U15" s="2">
        <f t="shared" si="15"/>
        <v>1716000000</v>
      </c>
      <c r="V15" s="2">
        <f t="shared" si="15"/>
        <v>1716000000</v>
      </c>
      <c r="W15" s="2">
        <f t="shared" si="15"/>
        <v>1716000000</v>
      </c>
      <c r="X15" s="2">
        <f t="shared" si="15"/>
        <v>1716000000</v>
      </c>
      <c r="Y15" s="2">
        <f t="shared" si="15"/>
        <v>1716000000</v>
      </c>
      <c r="Z15" s="2">
        <f t="shared" si="15"/>
        <v>1716000000</v>
      </c>
      <c r="AA15" s="2">
        <f t="shared" si="15"/>
        <v>1716000000</v>
      </c>
    </row>
    <row r="16" spans="1:27" ht="14.25" customHeight="1" x14ac:dyDescent="0.25">
      <c r="A16" s="1" t="s">
        <v>30</v>
      </c>
      <c r="B16" s="1"/>
      <c r="C16" s="2">
        <f t="shared" ref="C16:AA16" si="16">+C15*$B$4</f>
        <v>7800000</v>
      </c>
      <c r="D16" s="2">
        <f t="shared" si="16"/>
        <v>15600000</v>
      </c>
      <c r="E16" s="2">
        <f t="shared" si="16"/>
        <v>27300000</v>
      </c>
      <c r="F16" s="2">
        <f t="shared" si="16"/>
        <v>46800000</v>
      </c>
      <c r="G16" s="2">
        <f t="shared" si="16"/>
        <v>78000000</v>
      </c>
      <c r="H16" s="2">
        <f t="shared" si="16"/>
        <v>156000000</v>
      </c>
      <c r="I16" s="2">
        <f t="shared" si="16"/>
        <v>312000000</v>
      </c>
      <c r="J16" s="2">
        <f t="shared" si="16"/>
        <v>624000000</v>
      </c>
      <c r="K16" s="2">
        <f t="shared" si="16"/>
        <v>858000000</v>
      </c>
      <c r="L16" s="2">
        <f t="shared" si="16"/>
        <v>858000000</v>
      </c>
      <c r="M16" s="2">
        <f t="shared" si="16"/>
        <v>858000000</v>
      </c>
      <c r="N16" s="2">
        <f t="shared" si="16"/>
        <v>858000000</v>
      </c>
      <c r="O16" s="2">
        <f t="shared" si="16"/>
        <v>858000000</v>
      </c>
      <c r="P16" s="2">
        <f t="shared" si="16"/>
        <v>858000000</v>
      </c>
      <c r="Q16" s="2">
        <f t="shared" si="16"/>
        <v>858000000</v>
      </c>
      <c r="R16" s="2">
        <f t="shared" si="16"/>
        <v>858000000</v>
      </c>
      <c r="S16" s="2">
        <f t="shared" si="16"/>
        <v>858000000</v>
      </c>
      <c r="T16" s="2">
        <f t="shared" si="16"/>
        <v>858000000</v>
      </c>
      <c r="U16" s="2">
        <f t="shared" si="16"/>
        <v>858000000</v>
      </c>
      <c r="V16" s="2">
        <f t="shared" si="16"/>
        <v>858000000</v>
      </c>
      <c r="W16" s="2">
        <f t="shared" si="16"/>
        <v>858000000</v>
      </c>
      <c r="X16" s="2">
        <f t="shared" si="16"/>
        <v>858000000</v>
      </c>
      <c r="Y16" s="2">
        <f t="shared" si="16"/>
        <v>858000000</v>
      </c>
      <c r="Z16" s="2">
        <f t="shared" si="16"/>
        <v>858000000</v>
      </c>
      <c r="AA16" s="2">
        <f t="shared" si="16"/>
        <v>858000000</v>
      </c>
    </row>
    <row r="17" spans="1:27" ht="14.25" customHeight="1" x14ac:dyDescent="0.25">
      <c r="A17" s="1" t="s">
        <v>32</v>
      </c>
      <c r="B17" s="1"/>
      <c r="C17" s="2">
        <f t="shared" ref="C17:AA17" si="17">+C16-C12</f>
        <v>-242200000</v>
      </c>
      <c r="D17" s="2">
        <f t="shared" si="17"/>
        <v>-734400000</v>
      </c>
      <c r="E17" s="2">
        <f t="shared" si="17"/>
        <v>-722700000</v>
      </c>
      <c r="F17" s="2">
        <f t="shared" si="17"/>
        <v>-703200000</v>
      </c>
      <c r="G17" s="2">
        <f t="shared" si="17"/>
        <v>-672000000</v>
      </c>
      <c r="H17" s="2">
        <f t="shared" si="17"/>
        <v>-594000000</v>
      </c>
      <c r="I17" s="2">
        <f t="shared" si="17"/>
        <v>-438000000</v>
      </c>
      <c r="J17" s="2">
        <f t="shared" si="17"/>
        <v>-126000000</v>
      </c>
      <c r="K17" s="2">
        <f t="shared" si="17"/>
        <v>858000000</v>
      </c>
      <c r="L17" s="2">
        <f t="shared" si="17"/>
        <v>858000000</v>
      </c>
      <c r="M17" s="2">
        <f t="shared" si="17"/>
        <v>858000000</v>
      </c>
      <c r="N17" s="2">
        <f t="shared" si="17"/>
        <v>858000000</v>
      </c>
      <c r="O17" s="2">
        <f t="shared" si="17"/>
        <v>858000000</v>
      </c>
      <c r="P17" s="2">
        <f t="shared" si="17"/>
        <v>858000000</v>
      </c>
      <c r="Q17" s="2">
        <f t="shared" si="17"/>
        <v>858000000</v>
      </c>
      <c r="R17" s="2">
        <f t="shared" si="17"/>
        <v>858000000</v>
      </c>
      <c r="S17" s="2">
        <f t="shared" si="17"/>
        <v>858000000</v>
      </c>
      <c r="T17" s="2">
        <f t="shared" si="17"/>
        <v>858000000</v>
      </c>
      <c r="U17" s="2">
        <f t="shared" si="17"/>
        <v>858000000</v>
      </c>
      <c r="V17" s="2">
        <f t="shared" si="17"/>
        <v>858000000</v>
      </c>
      <c r="W17" s="2">
        <f t="shared" si="17"/>
        <v>858000000</v>
      </c>
      <c r="X17" s="2">
        <f t="shared" si="17"/>
        <v>858000000</v>
      </c>
      <c r="Y17" s="2">
        <f t="shared" si="17"/>
        <v>858000000</v>
      </c>
      <c r="Z17" s="2">
        <f t="shared" si="17"/>
        <v>858000000</v>
      </c>
      <c r="AA17" s="2">
        <f t="shared" si="17"/>
        <v>858000000</v>
      </c>
    </row>
    <row r="18" spans="1:27" ht="14.25" customHeight="1" x14ac:dyDescent="0.25">
      <c r="A18" s="1" t="s">
        <v>35</v>
      </c>
      <c r="B18" s="1"/>
      <c r="C18" s="2">
        <f>+C17</f>
        <v>-242200000</v>
      </c>
      <c r="D18" s="2">
        <f>+C18+D17</f>
        <v>-976600000</v>
      </c>
      <c r="E18" s="2">
        <f t="shared" ref="E18:AA18" si="18">+D18+E17</f>
        <v>-1699300000</v>
      </c>
      <c r="F18" s="2">
        <f t="shared" si="18"/>
        <v>-2402500000</v>
      </c>
      <c r="G18" s="2">
        <f t="shared" si="18"/>
        <v>-3074500000</v>
      </c>
      <c r="H18" s="2">
        <f t="shared" si="18"/>
        <v>-3668500000</v>
      </c>
      <c r="I18" s="2">
        <f t="shared" si="18"/>
        <v>-4106500000</v>
      </c>
      <c r="J18" s="2">
        <f t="shared" si="18"/>
        <v>-4232500000</v>
      </c>
      <c r="K18" s="2">
        <f t="shared" si="18"/>
        <v>-3374500000</v>
      </c>
      <c r="L18" s="2">
        <f t="shared" si="18"/>
        <v>-2516500000</v>
      </c>
      <c r="M18" s="2">
        <f t="shared" si="18"/>
        <v>-1658500000</v>
      </c>
      <c r="N18" s="2">
        <f t="shared" si="18"/>
        <v>-800500000</v>
      </c>
      <c r="O18" s="2">
        <f t="shared" si="18"/>
        <v>57500000</v>
      </c>
      <c r="P18" s="2">
        <f t="shared" si="18"/>
        <v>915500000</v>
      </c>
      <c r="Q18" s="2">
        <f t="shared" si="18"/>
        <v>1773500000</v>
      </c>
      <c r="R18" s="2">
        <f t="shared" si="18"/>
        <v>2631500000</v>
      </c>
      <c r="S18" s="2">
        <f t="shared" si="18"/>
        <v>3489500000</v>
      </c>
      <c r="T18" s="2">
        <f t="shared" si="18"/>
        <v>4347500000</v>
      </c>
      <c r="U18" s="2">
        <f t="shared" si="18"/>
        <v>5205500000</v>
      </c>
      <c r="V18" s="2">
        <f t="shared" si="18"/>
        <v>6063500000</v>
      </c>
      <c r="W18" s="2">
        <f t="shared" si="18"/>
        <v>6921500000</v>
      </c>
      <c r="X18" s="2">
        <f t="shared" si="18"/>
        <v>7779500000</v>
      </c>
      <c r="Y18" s="2">
        <f t="shared" si="18"/>
        <v>8637500000</v>
      </c>
      <c r="Z18" s="2">
        <f t="shared" si="18"/>
        <v>9495500000</v>
      </c>
      <c r="AA18" s="2">
        <f t="shared" si="18"/>
        <v>10353500000</v>
      </c>
    </row>
    <row r="19" spans="1:27" ht="14.25" customHeight="1" x14ac:dyDescent="0.25">
      <c r="A19" s="1" t="s">
        <v>33</v>
      </c>
      <c r="B19" s="1"/>
      <c r="C19" s="2">
        <v>0</v>
      </c>
      <c r="D19" s="2">
        <f>IF(C18&lt;0,0,D17*$B$7)</f>
        <v>0</v>
      </c>
      <c r="E19" s="2">
        <f t="shared" ref="E19:AA19" si="19">IF(D18&lt;0,0,E17*$B$7)</f>
        <v>0</v>
      </c>
      <c r="F19" s="2">
        <f t="shared" si="19"/>
        <v>0</v>
      </c>
      <c r="G19" s="2">
        <f t="shared" si="19"/>
        <v>0</v>
      </c>
      <c r="H19" s="2">
        <f t="shared" si="19"/>
        <v>0</v>
      </c>
      <c r="I19" s="2">
        <f t="shared" si="19"/>
        <v>0</v>
      </c>
      <c r="J19" s="2">
        <f t="shared" si="19"/>
        <v>0</v>
      </c>
      <c r="K19" s="2">
        <f t="shared" si="19"/>
        <v>0</v>
      </c>
      <c r="L19" s="2">
        <f t="shared" si="19"/>
        <v>0</v>
      </c>
      <c r="M19" s="2">
        <f t="shared" si="19"/>
        <v>0</v>
      </c>
      <c r="N19" s="2">
        <f t="shared" si="19"/>
        <v>0</v>
      </c>
      <c r="O19" s="2">
        <f t="shared" si="19"/>
        <v>0</v>
      </c>
      <c r="P19" s="2">
        <f t="shared" si="19"/>
        <v>214500000</v>
      </c>
      <c r="Q19" s="2">
        <f t="shared" si="19"/>
        <v>214500000</v>
      </c>
      <c r="R19" s="2">
        <f t="shared" si="19"/>
        <v>214500000</v>
      </c>
      <c r="S19" s="2">
        <f t="shared" si="19"/>
        <v>214500000</v>
      </c>
      <c r="T19" s="2">
        <f t="shared" si="19"/>
        <v>214500000</v>
      </c>
      <c r="U19" s="2">
        <f t="shared" si="19"/>
        <v>214500000</v>
      </c>
      <c r="V19" s="2">
        <f t="shared" si="19"/>
        <v>214500000</v>
      </c>
      <c r="W19" s="2">
        <f t="shared" si="19"/>
        <v>214500000</v>
      </c>
      <c r="X19" s="2">
        <f t="shared" si="19"/>
        <v>214500000</v>
      </c>
      <c r="Y19" s="2">
        <f t="shared" si="19"/>
        <v>214500000</v>
      </c>
      <c r="Z19" s="2">
        <f t="shared" si="19"/>
        <v>214500000</v>
      </c>
      <c r="AA19" s="2">
        <f t="shared" si="19"/>
        <v>214500000</v>
      </c>
    </row>
    <row r="20" spans="1:27" ht="14.25" customHeight="1" x14ac:dyDescent="0.25">
      <c r="A20" s="1"/>
      <c r="B20" s="1"/>
      <c r="C20" s="2"/>
      <c r="D20" s="2"/>
      <c r="E20" s="2"/>
      <c r="F20" s="2"/>
      <c r="G20" s="2"/>
      <c r="H20" s="2"/>
      <c r="I20" s="2"/>
      <c r="J20" s="2"/>
      <c r="K20" s="2"/>
      <c r="L20" s="2"/>
      <c r="M20" s="2"/>
      <c r="N20" s="2"/>
      <c r="O20" s="2"/>
      <c r="P20" s="2"/>
      <c r="Q20" s="2"/>
      <c r="R20" s="2"/>
      <c r="S20" s="2"/>
      <c r="T20" s="2"/>
      <c r="U20" s="2"/>
      <c r="V20" s="2"/>
      <c r="W20" s="2"/>
      <c r="X20" s="2"/>
      <c r="Y20" s="2"/>
      <c r="Z20" s="2"/>
      <c r="AA20" s="2"/>
    </row>
    <row r="21" spans="1:27" ht="14.25" customHeight="1" x14ac:dyDescent="0.25">
      <c r="A21" s="1" t="s">
        <v>36</v>
      </c>
      <c r="B21" s="1"/>
      <c r="C21" s="2">
        <f t="shared" ref="C21:AA21" si="20">+C17-C19</f>
        <v>-242200000</v>
      </c>
      <c r="D21" s="2">
        <f t="shared" si="20"/>
        <v>-734400000</v>
      </c>
      <c r="E21" s="2">
        <f t="shared" si="20"/>
        <v>-722700000</v>
      </c>
      <c r="F21" s="2">
        <f t="shared" si="20"/>
        <v>-703200000</v>
      </c>
      <c r="G21" s="2">
        <f t="shared" si="20"/>
        <v>-672000000</v>
      </c>
      <c r="H21" s="2">
        <f t="shared" si="20"/>
        <v>-594000000</v>
      </c>
      <c r="I21" s="2">
        <f t="shared" si="20"/>
        <v>-438000000</v>
      </c>
      <c r="J21" s="2">
        <f t="shared" si="20"/>
        <v>-126000000</v>
      </c>
      <c r="K21" s="2">
        <f t="shared" si="20"/>
        <v>858000000</v>
      </c>
      <c r="L21" s="2">
        <f t="shared" si="20"/>
        <v>858000000</v>
      </c>
      <c r="M21" s="2">
        <f t="shared" si="20"/>
        <v>858000000</v>
      </c>
      <c r="N21" s="2">
        <f t="shared" si="20"/>
        <v>858000000</v>
      </c>
      <c r="O21" s="2">
        <f t="shared" si="20"/>
        <v>858000000</v>
      </c>
      <c r="P21" s="2">
        <f t="shared" si="20"/>
        <v>643500000</v>
      </c>
      <c r="Q21" s="2">
        <f t="shared" si="20"/>
        <v>643500000</v>
      </c>
      <c r="R21" s="2">
        <f t="shared" si="20"/>
        <v>643500000</v>
      </c>
      <c r="S21" s="2">
        <f t="shared" si="20"/>
        <v>643500000</v>
      </c>
      <c r="T21" s="2">
        <f t="shared" si="20"/>
        <v>643500000</v>
      </c>
      <c r="U21" s="2">
        <f t="shared" si="20"/>
        <v>643500000</v>
      </c>
      <c r="V21" s="2">
        <f t="shared" si="20"/>
        <v>643500000</v>
      </c>
      <c r="W21" s="2">
        <f t="shared" si="20"/>
        <v>643500000</v>
      </c>
      <c r="X21" s="2">
        <f t="shared" si="20"/>
        <v>643500000</v>
      </c>
      <c r="Y21" s="2">
        <f t="shared" si="20"/>
        <v>643500000</v>
      </c>
      <c r="Z21" s="2">
        <f t="shared" si="20"/>
        <v>643500000</v>
      </c>
      <c r="AA21" s="2">
        <f t="shared" si="20"/>
        <v>643500000</v>
      </c>
    </row>
    <row r="23" spans="1:27" x14ac:dyDescent="0.25">
      <c r="A23" s="6" t="s">
        <v>54</v>
      </c>
      <c r="B23" s="6"/>
      <c r="C23" s="7">
        <f>NPV(B8,C21:AA21)</f>
        <v>1459836994.3536425</v>
      </c>
    </row>
  </sheetData>
  <mergeCells count="3">
    <mergeCell ref="A2:B2"/>
    <mergeCell ref="D2:G8"/>
    <mergeCell ref="A10:B1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7"/>
  <sheetViews>
    <sheetView showGridLines="0" showRowColHeaders="0" zoomScale="90" zoomScaleNormal="90" workbookViewId="0">
      <selection activeCell="L12" sqref="L12"/>
    </sheetView>
  </sheetViews>
  <sheetFormatPr defaultRowHeight="15" x14ac:dyDescent="0.25"/>
  <cols>
    <col min="1" max="1" width="28" style="3" customWidth="1"/>
    <col min="2" max="5" width="15.28515625" style="3" bestFit="1" customWidth="1"/>
    <col min="6" max="26" width="16.85546875" style="3" bestFit="1" customWidth="1"/>
    <col min="27" max="27" width="18" style="3" customWidth="1"/>
    <col min="28" max="16384" width="9.140625" style="3"/>
  </cols>
  <sheetData>
    <row r="2" spans="1:27" s="4" customFormat="1" ht="13.5" customHeight="1" x14ac:dyDescent="0.25">
      <c r="A2" s="15" t="s">
        <v>50</v>
      </c>
      <c r="B2" s="15" t="s">
        <v>3</v>
      </c>
      <c r="C2" s="15" t="s">
        <v>4</v>
      </c>
      <c r="D2" s="15" t="s">
        <v>5</v>
      </c>
      <c r="E2" s="15" t="s">
        <v>6</v>
      </c>
      <c r="F2" s="15" t="s">
        <v>7</v>
      </c>
      <c r="G2" s="15" t="s">
        <v>8</v>
      </c>
      <c r="H2" s="15" t="s">
        <v>9</v>
      </c>
      <c r="I2" s="15" t="s">
        <v>10</v>
      </c>
      <c r="J2" s="15" t="s">
        <v>11</v>
      </c>
      <c r="K2" s="15" t="s">
        <v>12</v>
      </c>
      <c r="L2" s="15" t="s">
        <v>13</v>
      </c>
      <c r="M2" s="15" t="s">
        <v>14</v>
      </c>
      <c r="N2" s="15" t="s">
        <v>15</v>
      </c>
      <c r="O2" s="15" t="s">
        <v>16</v>
      </c>
      <c r="P2" s="15" t="s">
        <v>17</v>
      </c>
      <c r="Q2" s="15" t="s">
        <v>18</v>
      </c>
      <c r="R2" s="15" t="s">
        <v>19</v>
      </c>
      <c r="S2" s="15" t="s">
        <v>20</v>
      </c>
      <c r="T2" s="15" t="s">
        <v>21</v>
      </c>
      <c r="U2" s="15" t="s">
        <v>22</v>
      </c>
      <c r="V2" s="15" t="s">
        <v>23</v>
      </c>
      <c r="W2" s="15" t="s">
        <v>24</v>
      </c>
      <c r="X2" s="15" t="s">
        <v>25</v>
      </c>
      <c r="Y2" s="15" t="s">
        <v>26</v>
      </c>
      <c r="Z2" s="15" t="s">
        <v>27</v>
      </c>
    </row>
    <row r="3" spans="1:27" x14ac:dyDescent="0.25">
      <c r="A3" s="3" t="s">
        <v>45</v>
      </c>
      <c r="B3" s="16">
        <f>+'Simulatore Risultati'!C16</f>
        <v>93600000</v>
      </c>
      <c r="C3" s="16">
        <f>+'Simulatore Risultati'!D16</f>
        <v>140400000</v>
      </c>
      <c r="D3" s="16">
        <f>+'Simulatore Risultati'!E16</f>
        <v>210600000</v>
      </c>
      <c r="E3" s="16">
        <f>+'Simulatore Risultati'!F16</f>
        <v>315900000</v>
      </c>
      <c r="F3" s="16">
        <f>+'Simulatore Risultati'!G16</f>
        <v>473850000</v>
      </c>
      <c r="G3" s="16">
        <f>+'Simulatore Risultati'!H16</f>
        <v>710775000</v>
      </c>
      <c r="H3" s="16">
        <f>+'Simulatore Risultati'!I16</f>
        <v>1066162500</v>
      </c>
      <c r="I3" s="16">
        <f>+'Simulatore Risultati'!J16</f>
        <v>1357200000</v>
      </c>
      <c r="J3" s="16">
        <f>+'Simulatore Risultati'!K16</f>
        <v>1357200000</v>
      </c>
      <c r="K3" s="16">
        <f>+'Simulatore Risultati'!L16</f>
        <v>1357200000</v>
      </c>
      <c r="L3" s="16">
        <f>+'Simulatore Risultati'!M16</f>
        <v>1357200000</v>
      </c>
      <c r="M3" s="16">
        <f>+'Simulatore Risultati'!N16</f>
        <v>1357200000</v>
      </c>
      <c r="N3" s="16">
        <f>+'Simulatore Risultati'!O16</f>
        <v>1357200000</v>
      </c>
      <c r="O3" s="16">
        <f>+'Simulatore Risultati'!P16</f>
        <v>1357200000</v>
      </c>
      <c r="P3" s="16">
        <f>+'Simulatore Risultati'!Q16</f>
        <v>1357200000</v>
      </c>
      <c r="Q3" s="16">
        <f>+'Simulatore Risultati'!R16</f>
        <v>1357200000</v>
      </c>
      <c r="R3" s="16">
        <f>+'Simulatore Risultati'!S16</f>
        <v>1357200000</v>
      </c>
      <c r="S3" s="16">
        <f>+'Simulatore Risultati'!T16</f>
        <v>1357200000</v>
      </c>
      <c r="T3" s="16">
        <f>+'Simulatore Risultati'!U16</f>
        <v>1357200000</v>
      </c>
      <c r="U3" s="16">
        <f>+'Simulatore Risultati'!V16</f>
        <v>1357200000</v>
      </c>
      <c r="V3" s="16">
        <f>+'Simulatore Risultati'!W16</f>
        <v>1357200000</v>
      </c>
      <c r="W3" s="16">
        <f>+'Simulatore Risultati'!X16</f>
        <v>1357200000</v>
      </c>
      <c r="X3" s="16">
        <f>+'Simulatore Risultati'!Y16</f>
        <v>1357200000</v>
      </c>
      <c r="Y3" s="16">
        <f>+'Simulatore Risultati'!Z16</f>
        <v>1357200000</v>
      </c>
      <c r="Z3" s="16">
        <f>+'Simulatore Risultati'!AA16</f>
        <v>1357200000</v>
      </c>
      <c r="AA3" s="17"/>
    </row>
    <row r="4" spans="1:27" x14ac:dyDescent="0.25">
      <c r="A4" s="3" t="s">
        <v>46</v>
      </c>
      <c r="B4" s="16">
        <f>+'Simulatore Risultati'!C17</f>
        <v>46800000</v>
      </c>
      <c r="C4" s="16">
        <f>+'Simulatore Risultati'!D17</f>
        <v>70200000</v>
      </c>
      <c r="D4" s="16">
        <f>+'Simulatore Risultati'!E17</f>
        <v>105300000</v>
      </c>
      <c r="E4" s="16">
        <f>+'Simulatore Risultati'!F17</f>
        <v>157950000</v>
      </c>
      <c r="F4" s="16">
        <f>+'Simulatore Risultati'!G17</f>
        <v>236925000</v>
      </c>
      <c r="G4" s="16">
        <f>+'Simulatore Risultati'!H17</f>
        <v>355387500</v>
      </c>
      <c r="H4" s="16">
        <f>+'Simulatore Risultati'!I17</f>
        <v>533081250</v>
      </c>
      <c r="I4" s="16">
        <f>+'Simulatore Risultati'!J17</f>
        <v>678600000</v>
      </c>
      <c r="J4" s="16">
        <f>+'Simulatore Risultati'!K17</f>
        <v>678600000</v>
      </c>
      <c r="K4" s="16">
        <f>+'Simulatore Risultati'!L17</f>
        <v>678600000</v>
      </c>
      <c r="L4" s="16">
        <f>+'Simulatore Risultati'!M17</f>
        <v>678600000</v>
      </c>
      <c r="M4" s="16">
        <f>+'Simulatore Risultati'!N17</f>
        <v>678600000</v>
      </c>
      <c r="N4" s="16">
        <f>+'Simulatore Risultati'!O17</f>
        <v>678600000</v>
      </c>
      <c r="O4" s="16">
        <f>+'Simulatore Risultati'!P17</f>
        <v>678600000</v>
      </c>
      <c r="P4" s="16">
        <f>+'Simulatore Risultati'!Q17</f>
        <v>678600000</v>
      </c>
      <c r="Q4" s="16">
        <f>+'Simulatore Risultati'!R17</f>
        <v>678600000</v>
      </c>
      <c r="R4" s="16">
        <f>+'Simulatore Risultati'!S17</f>
        <v>678600000</v>
      </c>
      <c r="S4" s="16">
        <f>+'Simulatore Risultati'!T17</f>
        <v>678600000</v>
      </c>
      <c r="T4" s="16">
        <f>+'Simulatore Risultati'!U17</f>
        <v>678600000</v>
      </c>
      <c r="U4" s="16">
        <f>+'Simulatore Risultati'!V17</f>
        <v>678600000</v>
      </c>
      <c r="V4" s="16">
        <f>+'Simulatore Risultati'!W17</f>
        <v>678600000</v>
      </c>
      <c r="W4" s="16">
        <f>+'Simulatore Risultati'!X17</f>
        <v>678600000</v>
      </c>
      <c r="X4" s="16">
        <f>+'Simulatore Risultati'!Y17</f>
        <v>678600000</v>
      </c>
      <c r="Y4" s="16">
        <f>+'Simulatore Risultati'!Z17</f>
        <v>678600000</v>
      </c>
      <c r="Z4" s="16">
        <f>+'Simulatore Risultati'!AA17</f>
        <v>678600000</v>
      </c>
      <c r="AA4" s="17"/>
    </row>
    <row r="5" spans="1:27" x14ac:dyDescent="0.25">
      <c r="A5" s="3" t="s">
        <v>47</v>
      </c>
      <c r="B5" s="16">
        <f>+'Simulatore Risultati'!C19</f>
        <v>330000000</v>
      </c>
      <c r="C5" s="16">
        <f>+'Simulatore Risultati'!D19</f>
        <v>165000000</v>
      </c>
      <c r="D5" s="16">
        <f>+'Simulatore Risultati'!E19</f>
        <v>247500000</v>
      </c>
      <c r="E5" s="16">
        <f>+'Simulatore Risultati'!F19</f>
        <v>371250000</v>
      </c>
      <c r="F5" s="16">
        <f>+'Simulatore Risultati'!G19</f>
        <v>556875000</v>
      </c>
      <c r="G5" s="16">
        <f>+'Simulatore Risultati'!H19</f>
        <v>835312500</v>
      </c>
      <c r="H5" s="16">
        <f>+'Simulatore Risultati'!I19</f>
        <v>1252968750</v>
      </c>
      <c r="I5" s="16">
        <f>+'Simulatore Risultati'!J19</f>
        <v>1026093750</v>
      </c>
      <c r="J5" s="16">
        <f>+'Simulatore Risultati'!K19</f>
        <v>0</v>
      </c>
      <c r="K5" s="16">
        <f>+'Simulatore Risultati'!L19</f>
        <v>0</v>
      </c>
      <c r="L5" s="16">
        <f>+'Simulatore Risultati'!M19</f>
        <v>0</v>
      </c>
      <c r="M5" s="16">
        <f>+'Simulatore Risultati'!N19</f>
        <v>0</v>
      </c>
      <c r="N5" s="16">
        <f>+'Simulatore Risultati'!O19</f>
        <v>0</v>
      </c>
      <c r="O5" s="16">
        <f>+'Simulatore Risultati'!P19</f>
        <v>0</v>
      </c>
      <c r="P5" s="16">
        <f>+'Simulatore Risultati'!Q19</f>
        <v>0</v>
      </c>
      <c r="Q5" s="16">
        <f>+'Simulatore Risultati'!R19</f>
        <v>0</v>
      </c>
      <c r="R5" s="16">
        <f>+'Simulatore Risultati'!S19</f>
        <v>0</v>
      </c>
      <c r="S5" s="16">
        <f>+'Simulatore Risultati'!T19</f>
        <v>0</v>
      </c>
      <c r="T5" s="16">
        <f>+'Simulatore Risultati'!U19</f>
        <v>0</v>
      </c>
      <c r="U5" s="16">
        <f>+'Simulatore Risultati'!V19</f>
        <v>0</v>
      </c>
      <c r="V5" s="16">
        <f>+'Simulatore Risultati'!W19</f>
        <v>0</v>
      </c>
      <c r="W5" s="16">
        <f>+'Simulatore Risultati'!X19</f>
        <v>0</v>
      </c>
      <c r="X5" s="16">
        <f>+'Simulatore Risultati'!Y19</f>
        <v>0</v>
      </c>
      <c r="Y5" s="16">
        <f>+'Simulatore Risultati'!Z19</f>
        <v>0</v>
      </c>
      <c r="Z5" s="16">
        <f>+'Simulatore Risultati'!AA19</f>
        <v>0</v>
      </c>
      <c r="AA5" s="17"/>
    </row>
    <row r="6" spans="1:27" x14ac:dyDescent="0.25">
      <c r="A6" s="3" t="s">
        <v>48</v>
      </c>
      <c r="B6" s="16">
        <f>+'Simulatore Risultati'!C25</f>
        <v>-283200000</v>
      </c>
      <c r="C6" s="16">
        <f>+'Simulatore Risultati'!D25</f>
        <v>-94800000</v>
      </c>
      <c r="D6" s="16">
        <f>+'Simulatore Risultati'!E25</f>
        <v>-142200000</v>
      </c>
      <c r="E6" s="16">
        <f>+'Simulatore Risultati'!F25</f>
        <v>-213300000</v>
      </c>
      <c r="F6" s="16">
        <f>+'Simulatore Risultati'!G25</f>
        <v>-319950000</v>
      </c>
      <c r="G6" s="16">
        <f>+'Simulatore Risultati'!H25</f>
        <v>-479925000</v>
      </c>
      <c r="H6" s="16">
        <f>+'Simulatore Risultati'!I25</f>
        <v>-719887500</v>
      </c>
      <c r="I6" s="16">
        <f>+'Simulatore Risultati'!J25</f>
        <v>-347493750</v>
      </c>
      <c r="J6" s="16">
        <f>+'Simulatore Risultati'!K25</f>
        <v>678600000</v>
      </c>
      <c r="K6" s="16">
        <f>+'Simulatore Risultati'!L25</f>
        <v>678600000</v>
      </c>
      <c r="L6" s="16">
        <f>+'Simulatore Risultati'!M25</f>
        <v>678600000</v>
      </c>
      <c r="M6" s="16">
        <f>+'Simulatore Risultati'!N25</f>
        <v>678600000</v>
      </c>
      <c r="N6" s="16">
        <f>+'Simulatore Risultati'!O25</f>
        <v>508950000</v>
      </c>
      <c r="O6" s="16">
        <f>+'Simulatore Risultati'!P25</f>
        <v>508950000</v>
      </c>
      <c r="P6" s="16">
        <f>+'Simulatore Risultati'!Q25</f>
        <v>508950000</v>
      </c>
      <c r="Q6" s="16">
        <f>+'Simulatore Risultati'!R25</f>
        <v>508950000</v>
      </c>
      <c r="R6" s="16">
        <f>+'Simulatore Risultati'!S25</f>
        <v>508950000</v>
      </c>
      <c r="S6" s="16">
        <f>+'Simulatore Risultati'!T25</f>
        <v>508950000</v>
      </c>
      <c r="T6" s="16">
        <f>+'Simulatore Risultati'!U25</f>
        <v>508950000</v>
      </c>
      <c r="U6" s="16">
        <f>+'Simulatore Risultati'!V25</f>
        <v>508950000</v>
      </c>
      <c r="V6" s="16">
        <f>+'Simulatore Risultati'!W25</f>
        <v>508950000</v>
      </c>
      <c r="W6" s="16">
        <f>+'Simulatore Risultati'!X25</f>
        <v>508950000</v>
      </c>
      <c r="X6" s="16">
        <f>+'Simulatore Risultati'!Y25</f>
        <v>508950000</v>
      </c>
      <c r="Y6" s="16">
        <f>+'Simulatore Risultati'!Z25</f>
        <v>508950000</v>
      </c>
      <c r="Z6" s="16">
        <f>+'Simulatore Risultati'!AA25</f>
        <v>508950000</v>
      </c>
      <c r="AA6" s="17"/>
    </row>
    <row r="7" spans="1:27" x14ac:dyDescent="0.25">
      <c r="A7" s="3" t="s">
        <v>49</v>
      </c>
      <c r="B7" s="17">
        <f>+B6</f>
        <v>-283200000</v>
      </c>
      <c r="C7" s="17">
        <f>+B7+C6</f>
        <v>-378000000</v>
      </c>
      <c r="D7" s="17">
        <f t="shared" ref="D7:Z7" si="0">+C7+D6</f>
        <v>-520200000</v>
      </c>
      <c r="E7" s="17">
        <f t="shared" si="0"/>
        <v>-733500000</v>
      </c>
      <c r="F7" s="17">
        <f t="shared" si="0"/>
        <v>-1053450000</v>
      </c>
      <c r="G7" s="17">
        <f t="shared" si="0"/>
        <v>-1533375000</v>
      </c>
      <c r="H7" s="17">
        <f t="shared" si="0"/>
        <v>-2253262500</v>
      </c>
      <c r="I7" s="17">
        <f t="shared" si="0"/>
        <v>-2600756250</v>
      </c>
      <c r="J7" s="17">
        <f t="shared" si="0"/>
        <v>-1922156250</v>
      </c>
      <c r="K7" s="17">
        <f t="shared" si="0"/>
        <v>-1243556250</v>
      </c>
      <c r="L7" s="17">
        <f t="shared" si="0"/>
        <v>-564956250</v>
      </c>
      <c r="M7" s="17">
        <f t="shared" si="0"/>
        <v>113643750</v>
      </c>
      <c r="N7" s="17">
        <f t="shared" si="0"/>
        <v>622593750</v>
      </c>
      <c r="O7" s="17">
        <f t="shared" si="0"/>
        <v>1131543750</v>
      </c>
      <c r="P7" s="17">
        <f t="shared" si="0"/>
        <v>1640493750</v>
      </c>
      <c r="Q7" s="17">
        <f t="shared" si="0"/>
        <v>2149443750</v>
      </c>
      <c r="R7" s="17">
        <f t="shared" si="0"/>
        <v>2658393750</v>
      </c>
      <c r="S7" s="17">
        <f t="shared" si="0"/>
        <v>3167343750</v>
      </c>
      <c r="T7" s="17">
        <f t="shared" si="0"/>
        <v>3676293750</v>
      </c>
      <c r="U7" s="17">
        <f t="shared" si="0"/>
        <v>4185243750</v>
      </c>
      <c r="V7" s="17">
        <f t="shared" si="0"/>
        <v>4694193750</v>
      </c>
      <c r="W7" s="17">
        <f t="shared" si="0"/>
        <v>5203143750</v>
      </c>
      <c r="X7" s="17">
        <f t="shared" si="0"/>
        <v>5712093750</v>
      </c>
      <c r="Y7" s="17">
        <f t="shared" si="0"/>
        <v>6221043750</v>
      </c>
      <c r="Z7" s="17">
        <f t="shared" si="0"/>
        <v>6729993750</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9</vt:i4>
      </vt:variant>
    </vt:vector>
  </HeadingPairs>
  <TitlesOfParts>
    <vt:vector size="9" baseType="lpstr">
      <vt:lpstr>INTRODUZIONE</vt:lpstr>
      <vt:lpstr>Simulatore Risultati</vt:lpstr>
      <vt:lpstr>Scenario 1 (Realista)</vt:lpstr>
      <vt:lpstr>Scenario 2 (Pessimista)</vt:lpstr>
      <vt:lpstr>Scenario 3 (Ottimista)</vt:lpstr>
      <vt:lpstr>Scenario 4 (Irrealista)</vt:lpstr>
      <vt:lpstr>Scenario 5 (wacc = 15%)</vt:lpstr>
      <vt:lpstr>Scenario REALE</vt:lpstr>
      <vt:lpstr>Analisi Grafica</vt:lpstr>
    </vt:vector>
  </TitlesOfParts>
  <Company>Hewlett-Packard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maurizio matteo decina</dc:creator>
  <cp:lastModifiedBy>maurizio matteo decina</cp:lastModifiedBy>
  <dcterms:created xsi:type="dcterms:W3CDTF">2019-07-28T13:27:22Z</dcterms:created>
  <dcterms:modified xsi:type="dcterms:W3CDTF">2019-07-31T11:23:34Z</dcterms:modified>
</cp:coreProperties>
</file>